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oahtekelsion/Downloads/"/>
    </mc:Choice>
  </mc:AlternateContent>
  <xr:revisionPtr revIDLastSave="0" documentId="8_{E11D3A71-9B2F-E44F-A42C-31919507CE9D}" xr6:coauthVersionLast="47" xr6:coauthVersionMax="47" xr10:uidLastSave="{00000000-0000-0000-0000-000000000000}"/>
  <bookViews>
    <workbookView xWindow="0" yWindow="0" windowWidth="28800" windowHeight="18000" xr2:uid="{59CFA271-AEBD-954E-AC00-1EE72FFCF61C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92" i="1" l="1"/>
  <c r="Q2" i="1"/>
  <c r="AO2" i="1"/>
  <c r="H94" i="1"/>
  <c r="H93" i="1"/>
  <c r="H95" i="1"/>
  <c r="H97" i="1"/>
  <c r="H98" i="1"/>
  <c r="H99" i="1"/>
  <c r="H100" i="1"/>
  <c r="H101" i="1"/>
  <c r="H102" i="1"/>
  <c r="H103" i="1"/>
  <c r="H104" i="1"/>
  <c r="H105" i="1"/>
  <c r="H106" i="1"/>
  <c r="H92" i="1"/>
  <c r="G93" i="1"/>
  <c r="G94" i="1"/>
  <c r="G95" i="1"/>
  <c r="G97" i="1"/>
  <c r="G98" i="1"/>
  <c r="G99" i="1"/>
  <c r="G100" i="1"/>
  <c r="G101" i="1"/>
  <c r="G102" i="1"/>
  <c r="G103" i="1"/>
  <c r="G104" i="1"/>
  <c r="G105" i="1"/>
  <c r="G106" i="1"/>
  <c r="E93" i="1"/>
  <c r="E94" i="1"/>
  <c r="E95" i="1"/>
  <c r="E97" i="1"/>
  <c r="E98" i="1"/>
  <c r="E99" i="1"/>
  <c r="E100" i="1"/>
  <c r="E101" i="1"/>
  <c r="E102" i="1"/>
  <c r="E103" i="1"/>
  <c r="E104" i="1"/>
  <c r="E105" i="1"/>
  <c r="E106" i="1"/>
  <c r="E92" i="1"/>
  <c r="J31" i="1"/>
  <c r="P29" i="1" s="1"/>
  <c r="Q29" i="1" s="1"/>
  <c r="J35" i="1"/>
  <c r="C94" i="1" s="1"/>
  <c r="J39" i="1"/>
  <c r="C95" i="1" s="1"/>
  <c r="J43" i="1"/>
  <c r="C96" i="1" s="1"/>
  <c r="J47" i="1"/>
  <c r="P45" i="1" s="1"/>
  <c r="Q45" i="1" s="1"/>
  <c r="J51" i="1"/>
  <c r="C98" i="1" s="1"/>
  <c r="J55" i="1"/>
  <c r="P53" i="1" s="1"/>
  <c r="Q53" i="1" s="1"/>
  <c r="J59" i="1"/>
  <c r="P57" i="1" s="1"/>
  <c r="Q57" i="1" s="1"/>
  <c r="J63" i="1"/>
  <c r="P61" i="1" s="1"/>
  <c r="Q61" i="1" s="1"/>
  <c r="J67" i="1"/>
  <c r="C102" i="1" s="1"/>
  <c r="J71" i="1"/>
  <c r="C103" i="1" s="1"/>
  <c r="J75" i="1"/>
  <c r="C104" i="1" s="1"/>
  <c r="J79" i="1"/>
  <c r="P77" i="1" s="1"/>
  <c r="Q77" i="1" s="1"/>
  <c r="J83" i="1"/>
  <c r="C106" i="1" s="1"/>
  <c r="J27" i="1"/>
  <c r="I27" i="1"/>
  <c r="H27" i="1"/>
  <c r="G27" i="1"/>
  <c r="L27" i="1"/>
  <c r="K27" i="1"/>
  <c r="C105" i="1"/>
  <c r="C101" i="1"/>
  <c r="C100" i="1"/>
  <c r="C99" i="1"/>
  <c r="C97" i="1"/>
  <c r="C93" i="1"/>
  <c r="C92" i="1"/>
  <c r="B106" i="1"/>
  <c r="B105" i="1"/>
  <c r="B104" i="1"/>
  <c r="B103" i="1"/>
  <c r="B102" i="1"/>
  <c r="B101" i="1"/>
  <c r="B100" i="1"/>
  <c r="B99" i="1"/>
  <c r="B98" i="1"/>
  <c r="B97" i="1"/>
  <c r="B95" i="1"/>
  <c r="B94" i="1"/>
  <c r="B93" i="1"/>
  <c r="B92" i="1"/>
  <c r="Q33" i="1"/>
  <c r="Q65" i="1"/>
  <c r="P33" i="1"/>
  <c r="P37" i="1"/>
  <c r="Q37" i="1" s="1"/>
  <c r="P41" i="1"/>
  <c r="Q41" i="1" s="1"/>
  <c r="P49" i="1"/>
  <c r="Q49" i="1" s="1"/>
  <c r="P65" i="1"/>
  <c r="P69" i="1"/>
  <c r="Q69" i="1" s="1"/>
  <c r="P73" i="1"/>
  <c r="Q73" i="1" s="1"/>
  <c r="P81" i="1"/>
  <c r="Q81" i="1" s="1"/>
  <c r="P25" i="1"/>
  <c r="Q25" i="1" s="1"/>
  <c r="O29" i="1"/>
  <c r="O33" i="1"/>
  <c r="O37" i="1"/>
  <c r="O41" i="1"/>
  <c r="O45" i="1"/>
  <c r="O49" i="1"/>
  <c r="O53" i="1"/>
  <c r="O57" i="1"/>
  <c r="O61" i="1"/>
  <c r="O65" i="1"/>
  <c r="O69" i="1"/>
  <c r="O73" i="1"/>
  <c r="O77" i="1"/>
  <c r="O81" i="1"/>
  <c r="O25" i="1"/>
  <c r="L31" i="1"/>
  <c r="L35" i="1"/>
  <c r="L39" i="1"/>
  <c r="L43" i="1"/>
  <c r="L47" i="1"/>
  <c r="L51" i="1"/>
  <c r="L55" i="1"/>
  <c r="L59" i="1"/>
  <c r="L63" i="1"/>
  <c r="L67" i="1"/>
  <c r="L71" i="1"/>
  <c r="L75" i="1"/>
  <c r="L79" i="1"/>
  <c r="L83" i="1"/>
  <c r="K83" i="1"/>
  <c r="K79" i="1"/>
  <c r="K75" i="1"/>
  <c r="K71" i="1"/>
  <c r="K67" i="1"/>
  <c r="K63" i="1"/>
  <c r="K59" i="1"/>
  <c r="K55" i="1"/>
  <c r="K51" i="1"/>
  <c r="K47" i="1"/>
  <c r="K43" i="1"/>
  <c r="K39" i="1"/>
  <c r="K35" i="1"/>
  <c r="K31" i="1"/>
  <c r="H31" i="1"/>
  <c r="I31" i="1"/>
  <c r="I35" i="1"/>
  <c r="I39" i="1"/>
  <c r="I43" i="1"/>
  <c r="I47" i="1"/>
  <c r="I51" i="1"/>
  <c r="I55" i="1"/>
  <c r="I59" i="1"/>
  <c r="I63" i="1"/>
  <c r="I67" i="1"/>
  <c r="I71" i="1"/>
  <c r="I75" i="1"/>
  <c r="I79" i="1"/>
  <c r="I83" i="1"/>
  <c r="H83" i="1"/>
  <c r="H79" i="1"/>
  <c r="H75" i="1"/>
  <c r="H71" i="1"/>
  <c r="H67" i="1"/>
  <c r="H63" i="1"/>
  <c r="H59" i="1"/>
  <c r="H55" i="1"/>
  <c r="H51" i="1"/>
  <c r="H47" i="1"/>
  <c r="H43" i="1"/>
  <c r="B96" i="1" s="1"/>
  <c r="E96" i="1" s="1"/>
  <c r="G96" i="1" s="1"/>
  <c r="H96" i="1" s="1"/>
  <c r="H39" i="1"/>
  <c r="H35" i="1"/>
  <c r="G35" i="1"/>
  <c r="G39" i="1"/>
  <c r="G43" i="1"/>
  <c r="G47" i="1"/>
  <c r="G51" i="1"/>
  <c r="G55" i="1"/>
  <c r="G59" i="1"/>
  <c r="G63" i="1"/>
  <c r="G67" i="1"/>
  <c r="G71" i="1"/>
  <c r="G75" i="1"/>
  <c r="G79" i="1"/>
  <c r="G83" i="1"/>
  <c r="G31" i="1"/>
  <c r="AP3" i="1"/>
  <c r="AP4" i="1"/>
  <c r="AP5" i="1"/>
  <c r="AP6" i="1"/>
  <c r="AP7" i="1"/>
  <c r="AP8" i="1"/>
  <c r="AP9" i="1"/>
  <c r="AP10" i="1"/>
  <c r="AP11" i="1"/>
  <c r="AP12" i="1"/>
  <c r="AP13" i="1"/>
  <c r="AP14" i="1"/>
  <c r="AP15" i="1"/>
  <c r="AP16" i="1"/>
  <c r="AO3" i="1"/>
  <c r="AO4" i="1"/>
  <c r="AO5" i="1"/>
  <c r="AO6" i="1"/>
  <c r="AO7" i="1"/>
  <c r="AO8" i="1"/>
  <c r="AO9" i="1"/>
  <c r="AO10" i="1"/>
  <c r="AO11" i="1"/>
  <c r="AO12" i="1"/>
  <c r="AO13" i="1"/>
  <c r="AO14" i="1"/>
  <c r="AO15" i="1"/>
  <c r="AO16" i="1"/>
  <c r="AP2" i="1"/>
  <c r="AM3" i="1"/>
  <c r="AM4" i="1"/>
  <c r="AM5" i="1"/>
  <c r="AM6" i="1"/>
  <c r="AM7" i="1"/>
  <c r="AM8" i="1"/>
  <c r="AM9" i="1"/>
  <c r="AM10" i="1"/>
  <c r="AM11" i="1"/>
  <c r="AM12" i="1"/>
  <c r="AM13" i="1"/>
  <c r="AM14" i="1"/>
  <c r="AM15" i="1"/>
  <c r="AM16" i="1"/>
  <c r="AM2" i="1"/>
  <c r="AA3" i="1"/>
  <c r="AA4" i="1"/>
  <c r="AA5" i="1"/>
  <c r="AA6" i="1"/>
  <c r="AA7" i="1"/>
  <c r="AA8" i="1"/>
  <c r="AA9" i="1"/>
  <c r="AA10" i="1"/>
  <c r="AA11" i="1"/>
  <c r="AA12" i="1"/>
  <c r="AA13" i="1"/>
  <c r="AA14" i="1"/>
  <c r="AA15" i="1"/>
  <c r="AA16" i="1"/>
  <c r="AA2" i="1"/>
  <c r="AL16" i="1"/>
  <c r="AK16" i="1"/>
  <c r="AJ16" i="1"/>
  <c r="AI16" i="1"/>
  <c r="AH16" i="1"/>
  <c r="AG16" i="1"/>
  <c r="AF16" i="1"/>
  <c r="AE16" i="1"/>
  <c r="AD16" i="1"/>
  <c r="AC16" i="1"/>
  <c r="Z16" i="1"/>
  <c r="Y16" i="1"/>
  <c r="X16" i="1"/>
  <c r="W16" i="1"/>
  <c r="V16" i="1"/>
  <c r="U16" i="1"/>
  <c r="T16" i="1"/>
  <c r="S16" i="1"/>
  <c r="R16" i="1"/>
  <c r="Q16" i="1"/>
  <c r="O16" i="1"/>
  <c r="AB16" i="1" s="1"/>
  <c r="AL15" i="1"/>
  <c r="AK15" i="1"/>
  <c r="AJ15" i="1"/>
  <c r="AI15" i="1"/>
  <c r="AH15" i="1"/>
  <c r="AG15" i="1"/>
  <c r="AF15" i="1"/>
  <c r="AE15" i="1"/>
  <c r="AD15" i="1"/>
  <c r="AC15" i="1"/>
  <c r="Z15" i="1"/>
  <c r="Y15" i="1"/>
  <c r="X15" i="1"/>
  <c r="W15" i="1"/>
  <c r="V15" i="1"/>
  <c r="U15" i="1"/>
  <c r="T15" i="1"/>
  <c r="S15" i="1"/>
  <c r="R15" i="1"/>
  <c r="Q15" i="1"/>
  <c r="O15" i="1"/>
  <c r="AB15" i="1" s="1"/>
  <c r="AL14" i="1"/>
  <c r="AK14" i="1"/>
  <c r="AJ14" i="1"/>
  <c r="AI14" i="1"/>
  <c r="AH14" i="1"/>
  <c r="AG14" i="1"/>
  <c r="AF14" i="1"/>
  <c r="AE14" i="1"/>
  <c r="AD14" i="1"/>
  <c r="AC14" i="1"/>
  <c r="Z14" i="1"/>
  <c r="Y14" i="1"/>
  <c r="X14" i="1"/>
  <c r="W14" i="1"/>
  <c r="V14" i="1"/>
  <c r="U14" i="1"/>
  <c r="T14" i="1"/>
  <c r="S14" i="1"/>
  <c r="R14" i="1"/>
  <c r="Q14" i="1"/>
  <c r="O14" i="1"/>
  <c r="AB14" i="1" s="1"/>
  <c r="AL13" i="1"/>
  <c r="AK13" i="1"/>
  <c r="AJ13" i="1"/>
  <c r="AI13" i="1"/>
  <c r="AH13" i="1"/>
  <c r="AG13" i="1"/>
  <c r="AF13" i="1"/>
  <c r="AE13" i="1"/>
  <c r="AD13" i="1"/>
  <c r="AC13" i="1"/>
  <c r="Z13" i="1"/>
  <c r="Y13" i="1"/>
  <c r="X13" i="1"/>
  <c r="W13" i="1"/>
  <c r="V13" i="1"/>
  <c r="U13" i="1"/>
  <c r="T13" i="1"/>
  <c r="S13" i="1"/>
  <c r="R13" i="1"/>
  <c r="Q13" i="1"/>
  <c r="O13" i="1"/>
  <c r="P13" i="1" s="1"/>
  <c r="AL12" i="1"/>
  <c r="AK12" i="1"/>
  <c r="AJ12" i="1"/>
  <c r="AI12" i="1"/>
  <c r="AH12" i="1"/>
  <c r="AG12" i="1"/>
  <c r="AF12" i="1"/>
  <c r="AE12" i="1"/>
  <c r="AD12" i="1"/>
  <c r="AC12" i="1"/>
  <c r="Z12" i="1"/>
  <c r="Y12" i="1"/>
  <c r="X12" i="1"/>
  <c r="W12" i="1"/>
  <c r="V12" i="1"/>
  <c r="U12" i="1"/>
  <c r="T12" i="1"/>
  <c r="S12" i="1"/>
  <c r="R12" i="1"/>
  <c r="Q12" i="1"/>
  <c r="O12" i="1"/>
  <c r="P12" i="1" s="1"/>
  <c r="AL11" i="1"/>
  <c r="AK11" i="1"/>
  <c r="AJ11" i="1"/>
  <c r="AI11" i="1"/>
  <c r="AH11" i="1"/>
  <c r="AG11" i="1"/>
  <c r="AF11" i="1"/>
  <c r="AE11" i="1"/>
  <c r="AD11" i="1"/>
  <c r="AC11" i="1"/>
  <c r="Z11" i="1"/>
  <c r="Y11" i="1"/>
  <c r="X11" i="1"/>
  <c r="W11" i="1"/>
  <c r="V11" i="1"/>
  <c r="U11" i="1"/>
  <c r="T11" i="1"/>
  <c r="S11" i="1"/>
  <c r="R11" i="1"/>
  <c r="Q11" i="1"/>
  <c r="P11" i="1"/>
  <c r="O11" i="1"/>
  <c r="AB11" i="1" s="1"/>
  <c r="AL10" i="1"/>
  <c r="AK10" i="1"/>
  <c r="AJ10" i="1"/>
  <c r="AI10" i="1"/>
  <c r="AH10" i="1"/>
  <c r="AG10" i="1"/>
  <c r="AF10" i="1"/>
  <c r="AE10" i="1"/>
  <c r="AD10" i="1"/>
  <c r="AC10" i="1"/>
  <c r="AB10" i="1"/>
  <c r="Z10" i="1"/>
  <c r="Y10" i="1"/>
  <c r="X10" i="1"/>
  <c r="W10" i="1"/>
  <c r="V10" i="1"/>
  <c r="U10" i="1"/>
  <c r="T10" i="1"/>
  <c r="S10" i="1"/>
  <c r="R10" i="1"/>
  <c r="Q10" i="1"/>
  <c r="O10" i="1"/>
  <c r="P10" i="1" s="1"/>
  <c r="AL9" i="1"/>
  <c r="AK9" i="1"/>
  <c r="AJ9" i="1"/>
  <c r="AI9" i="1"/>
  <c r="AH9" i="1"/>
  <c r="AG9" i="1"/>
  <c r="AF9" i="1"/>
  <c r="AE9" i="1"/>
  <c r="AD9" i="1"/>
  <c r="AC9" i="1"/>
  <c r="AB9" i="1"/>
  <c r="Z9" i="1"/>
  <c r="Y9" i="1"/>
  <c r="X9" i="1"/>
  <c r="W9" i="1"/>
  <c r="V9" i="1"/>
  <c r="U9" i="1"/>
  <c r="T9" i="1"/>
  <c r="S9" i="1"/>
  <c r="R9" i="1"/>
  <c r="Q9" i="1"/>
  <c r="P9" i="1"/>
  <c r="O9" i="1"/>
  <c r="AL8" i="1"/>
  <c r="AK8" i="1"/>
  <c r="AJ8" i="1"/>
  <c r="AI8" i="1"/>
  <c r="AH8" i="1"/>
  <c r="AG8" i="1"/>
  <c r="AF8" i="1"/>
  <c r="AE8" i="1"/>
  <c r="AD8" i="1"/>
  <c r="AC8" i="1"/>
  <c r="Z8" i="1"/>
  <c r="Y8" i="1"/>
  <c r="X8" i="1"/>
  <c r="W8" i="1"/>
  <c r="V8" i="1"/>
  <c r="U8" i="1"/>
  <c r="T8" i="1"/>
  <c r="S8" i="1"/>
  <c r="R8" i="1"/>
  <c r="Q8" i="1"/>
  <c r="O8" i="1"/>
  <c r="AB8" i="1" s="1"/>
  <c r="AL7" i="1"/>
  <c r="AK7" i="1"/>
  <c r="AJ7" i="1"/>
  <c r="AI7" i="1"/>
  <c r="AH7" i="1"/>
  <c r="AG7" i="1"/>
  <c r="AF7" i="1"/>
  <c r="AE7" i="1"/>
  <c r="AD7" i="1"/>
  <c r="AC7" i="1"/>
  <c r="AB7" i="1"/>
  <c r="Z7" i="1"/>
  <c r="Y7" i="1"/>
  <c r="X7" i="1"/>
  <c r="W7" i="1"/>
  <c r="V7" i="1"/>
  <c r="U7" i="1"/>
  <c r="T7" i="1"/>
  <c r="S7" i="1"/>
  <c r="R7" i="1"/>
  <c r="Q7" i="1"/>
  <c r="P7" i="1"/>
  <c r="O7" i="1"/>
  <c r="AL6" i="1"/>
  <c r="AK6" i="1"/>
  <c r="AJ6" i="1"/>
  <c r="AI6" i="1"/>
  <c r="AH6" i="1"/>
  <c r="AG6" i="1"/>
  <c r="AF6" i="1"/>
  <c r="AE6" i="1"/>
  <c r="AD6" i="1"/>
  <c r="AC6" i="1"/>
  <c r="Z6" i="1"/>
  <c r="Y6" i="1"/>
  <c r="X6" i="1"/>
  <c r="W6" i="1"/>
  <c r="V6" i="1"/>
  <c r="U6" i="1"/>
  <c r="T6" i="1"/>
  <c r="S6" i="1"/>
  <c r="R6" i="1"/>
  <c r="Q6" i="1"/>
  <c r="O6" i="1"/>
  <c r="P6" i="1" s="1"/>
  <c r="AL5" i="1"/>
  <c r="AK5" i="1"/>
  <c r="AJ5" i="1"/>
  <c r="AI5" i="1"/>
  <c r="AH5" i="1"/>
  <c r="AG5" i="1"/>
  <c r="AF5" i="1"/>
  <c r="AE5" i="1"/>
  <c r="AD5" i="1"/>
  <c r="AC5" i="1"/>
  <c r="Z5" i="1"/>
  <c r="Y5" i="1"/>
  <c r="X5" i="1"/>
  <c r="W5" i="1"/>
  <c r="V5" i="1"/>
  <c r="U5" i="1"/>
  <c r="T5" i="1"/>
  <c r="S5" i="1"/>
  <c r="R5" i="1"/>
  <c r="Q5" i="1"/>
  <c r="O5" i="1"/>
  <c r="P5" i="1" s="1"/>
  <c r="AL4" i="1"/>
  <c r="AK4" i="1"/>
  <c r="AJ4" i="1"/>
  <c r="AI4" i="1"/>
  <c r="AH4" i="1"/>
  <c r="AG4" i="1"/>
  <c r="AF4" i="1"/>
  <c r="AE4" i="1"/>
  <c r="AD4" i="1"/>
  <c r="AC4" i="1"/>
  <c r="AB4" i="1"/>
  <c r="Z4" i="1"/>
  <c r="Y4" i="1"/>
  <c r="X4" i="1"/>
  <c r="W4" i="1"/>
  <c r="V4" i="1"/>
  <c r="U4" i="1"/>
  <c r="T4" i="1"/>
  <c r="S4" i="1"/>
  <c r="R4" i="1"/>
  <c r="Q4" i="1"/>
  <c r="O4" i="1"/>
  <c r="P4" i="1" s="1"/>
  <c r="AL3" i="1"/>
  <c r="AK3" i="1"/>
  <c r="AJ3" i="1"/>
  <c r="AI3" i="1"/>
  <c r="AH3" i="1"/>
  <c r="AG3" i="1"/>
  <c r="AF3" i="1"/>
  <c r="AE3" i="1"/>
  <c r="AD3" i="1"/>
  <c r="AC3" i="1"/>
  <c r="Z3" i="1"/>
  <c r="Y3" i="1"/>
  <c r="X3" i="1"/>
  <c r="W3" i="1"/>
  <c r="V3" i="1"/>
  <c r="U3" i="1"/>
  <c r="T3" i="1"/>
  <c r="S3" i="1"/>
  <c r="R3" i="1"/>
  <c r="Q3" i="1"/>
  <c r="P3" i="1"/>
  <c r="O3" i="1"/>
  <c r="AB3" i="1" s="1"/>
  <c r="AL2" i="1"/>
  <c r="AK2" i="1"/>
  <c r="AJ2" i="1"/>
  <c r="AI2" i="1"/>
  <c r="AH2" i="1"/>
  <c r="AG2" i="1"/>
  <c r="AF2" i="1"/>
  <c r="AE2" i="1"/>
  <c r="AD2" i="1"/>
  <c r="AC2" i="1"/>
  <c r="AB2" i="1"/>
  <c r="Z2" i="1"/>
  <c r="Y2" i="1"/>
  <c r="X2" i="1"/>
  <c r="W2" i="1"/>
  <c r="V2" i="1"/>
  <c r="U2" i="1"/>
  <c r="T2" i="1"/>
  <c r="S2" i="1"/>
  <c r="R2" i="1"/>
  <c r="O2" i="1"/>
  <c r="P2" i="1" s="1"/>
  <c r="AB6" i="1" l="1"/>
  <c r="AB5" i="1"/>
  <c r="AB13" i="1"/>
  <c r="AB12" i="1"/>
  <c r="P8" i="1"/>
  <c r="P16" i="1"/>
  <c r="P15" i="1"/>
  <c r="P14" i="1"/>
</calcChain>
</file>

<file path=xl/sharedStrings.xml><?xml version="1.0" encoding="utf-8"?>
<sst xmlns="http://schemas.openxmlformats.org/spreadsheetml/2006/main" count="161" uniqueCount="92">
  <si>
    <t>Player</t>
  </si>
  <si>
    <t>G</t>
  </si>
  <si>
    <t>GS</t>
  </si>
  <si>
    <t>MP</t>
  </si>
  <si>
    <t>2PA</t>
  </si>
  <si>
    <t>3PA</t>
  </si>
  <si>
    <t>FTA</t>
  </si>
  <si>
    <t>TRB</t>
  </si>
  <si>
    <t>AST</t>
  </si>
  <si>
    <t>STL</t>
  </si>
  <si>
    <t>BLK</t>
  </si>
  <si>
    <t>TOV</t>
  </si>
  <si>
    <t>PF</t>
  </si>
  <si>
    <t>PTS</t>
  </si>
  <si>
    <t>eFG%</t>
  </si>
  <si>
    <t>Kawhi Leonard</t>
  </si>
  <si>
    <t>Marco Belinelli</t>
  </si>
  <si>
    <t>Tony Parker</t>
  </si>
  <si>
    <t>Patty Mills</t>
  </si>
  <si>
    <t>Boris Diaw</t>
  </si>
  <si>
    <t>Tiago Splitter</t>
  </si>
  <si>
    <t>Danny Green</t>
  </si>
  <si>
    <t>Cory Joseph</t>
  </si>
  <si>
    <t>Jeff Ayres</t>
  </si>
  <si>
    <t>Matt Bonner</t>
  </si>
  <si>
    <t>Nando De Colo</t>
  </si>
  <si>
    <t>Aron Baynes</t>
  </si>
  <si>
    <t>Austin Daye</t>
  </si>
  <si>
    <t>GS%^2</t>
  </si>
  <si>
    <t>OPI GS%^2</t>
  </si>
  <si>
    <t>OPI PTS</t>
  </si>
  <si>
    <t>OPI TRB</t>
  </si>
  <si>
    <t>OPI AST</t>
  </si>
  <si>
    <t>OPI STL</t>
  </si>
  <si>
    <t>OPI BLK</t>
  </si>
  <si>
    <t>OPI TOV</t>
  </si>
  <si>
    <t>OPI PF</t>
  </si>
  <si>
    <t>OPI FTA</t>
  </si>
  <si>
    <t>OPI 2PA</t>
  </si>
  <si>
    <t>OPI 3PA</t>
  </si>
  <si>
    <t>OPI INT</t>
  </si>
  <si>
    <t>DPI GS%^2</t>
  </si>
  <si>
    <t>DPI PTS</t>
  </si>
  <si>
    <t>DPI TRB</t>
  </si>
  <si>
    <t>DPI AST</t>
  </si>
  <si>
    <t>DPI STL</t>
  </si>
  <si>
    <t>DPI BLK</t>
  </si>
  <si>
    <t>DPI TOV</t>
  </si>
  <si>
    <t>DPI PF</t>
  </si>
  <si>
    <t>DPI FTA</t>
  </si>
  <si>
    <t>DPI 2PA</t>
  </si>
  <si>
    <t>DPI 3PA</t>
  </si>
  <si>
    <t>DPI INT</t>
  </si>
  <si>
    <t>KWAHI LEONARD</t>
  </si>
  <si>
    <t>TIM DUNCAN</t>
  </si>
  <si>
    <t>MARCO BELINELLI</t>
  </si>
  <si>
    <t>Tim Duncan</t>
  </si>
  <si>
    <t>TONY PARKER</t>
  </si>
  <si>
    <t>MANU GINOBILI</t>
  </si>
  <si>
    <t>PATTY MILLS</t>
  </si>
  <si>
    <t>BORIS DIAW</t>
  </si>
  <si>
    <t>PLAYERS</t>
  </si>
  <si>
    <t>OPIPM Measure</t>
  </si>
  <si>
    <t>DPIPM Measure</t>
  </si>
  <si>
    <t>Difference</t>
  </si>
  <si>
    <t>Split</t>
  </si>
  <si>
    <t>On Court</t>
  </si>
  <si>
    <t>Off Court</t>
  </si>
  <si>
    <t>On − Off</t>
  </si>
  <si>
    <t>Manu GinÃ³bili</t>
  </si>
  <si>
    <t>Defsnsive ORtg</t>
  </si>
  <si>
    <t>offensive ORtg</t>
  </si>
  <si>
    <t>Net ORtg</t>
  </si>
  <si>
    <t>O-PIPM on-off</t>
  </si>
  <si>
    <t>O-Box</t>
  </si>
  <si>
    <t>O-on court</t>
  </si>
  <si>
    <t>D-on court</t>
  </si>
  <si>
    <t>D-Box</t>
  </si>
  <si>
    <t>O-int</t>
  </si>
  <si>
    <t>D-int</t>
  </si>
  <si>
    <t>Total O-PIPM</t>
  </si>
  <si>
    <t>D-PIPM on-off</t>
  </si>
  <si>
    <t>total O-PIPM</t>
  </si>
  <si>
    <t>Total D-PIPM</t>
  </si>
  <si>
    <t>Total PIPM</t>
  </si>
  <si>
    <t>Players</t>
  </si>
  <si>
    <t>Win%</t>
  </si>
  <si>
    <t>wins above replacement</t>
  </si>
  <si>
    <t>MRP</t>
  </si>
  <si>
    <t>Salaries</t>
  </si>
  <si>
    <t>NA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</si>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</sst>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6" formatCode="&quot;$&quot;#,##0_);[Red]\(&quot;$&quot;#,##0\)"/>
  </numFmts>
  <fonts count="10" x14ac:knownFonts="1">
    <font>
      <sz val="12"/>
      <color theme="1"/>
      <name val="Calibri"/>
      <family val="2"/>
      <scheme val="minor"/>
    </font>
    <font>
      <b/>
      <sz val="9.4"/>
      <color rgb="FF990000"/>
      <name val="Verdana"/>
      <family val="2"/>
    </font>
    <font>
      <sz val="9.4"/>
      <color rgb="FF000000"/>
      <name val="Verdana"/>
      <family val="2"/>
    </font>
    <font>
      <u/>
      <sz val="12"/>
      <color theme="10"/>
      <name val="Calibri"/>
      <family val="2"/>
      <scheme val="minor"/>
    </font>
    <font>
      <sz val="9.4"/>
      <color theme="1"/>
      <name val="Verdana"/>
      <family val="2"/>
    </font>
    <font>
      <sz val="12"/>
      <color theme="1"/>
      <name val="Calibri (Body)"/>
    </font>
    <font>
      <sz val="10"/>
      <color theme="1"/>
      <name val="Arial Unicode MS"/>
      <family val="2"/>
    </font>
    <font>
      <sz val="9.4"/>
      <color rgb="FFFF0000"/>
      <name val="Verdana"/>
      <family val="2"/>
    </font>
    <font>
      <b/>
      <sz val="9.4"/>
      <color rgb="FF000000"/>
      <name val="Verdana"/>
      <family val="2"/>
    </font>
    <font>
      <sz val="12"/>
      <color rgb="FF000000"/>
      <name val="Verdana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3" fillId="0" borderId="0" applyNumberFormat="0" applyFill="0" applyBorder="0" applyAlignment="0" applyProtection="0"/>
  </cellStyleXfs>
  <cellXfs count="12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1"/>
    <xf numFmtId="0" fontId="4" fillId="0" borderId="0" xfId="0" applyFont="1"/>
    <xf numFmtId="0" fontId="5" fillId="0" borderId="0" xfId="1" applyFont="1"/>
    <xf numFmtId="0" fontId="6" fillId="0" borderId="0" xfId="0" applyFont="1"/>
    <xf numFmtId="0" fontId="7" fillId="0" borderId="0" xfId="0" applyFont="1"/>
    <xf numFmtId="0" fontId="8" fillId="0" borderId="0" xfId="0" applyFont="1"/>
    <xf numFmtId="9" fontId="2" fillId="0" borderId="0" xfId="0" applyNumberFormat="1" applyFont="1"/>
    <xf numFmtId="0" fontId="9" fillId="0" borderId="0" xfId="0" applyFont="1"/>
    <xf numFmtId="6" fontId="2" fillId="0" borderId="0" xfId="0" applyNumberFormat="1" applyFo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591820</xdr:colOff>
      <xdr:row>23</xdr:row>
      <xdr:rowOff>200660</xdr:rowOff>
    </xdr:from>
    <xdr:to>
      <xdr:col>29</xdr:col>
      <xdr:colOff>144779</xdr:colOff>
      <xdr:row>47</xdr:row>
      <xdr:rowOff>168910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8630479-4C49-AA46-838A-1DD5E9055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369020" y="4874260"/>
          <a:ext cx="7731759" cy="4845050"/>
        </a:xfrm>
        <a:prstGeom prst="rect">
          <a:avLst/>
        </a:prstGeom>
      </xdr:spPr>
    </xdr:pic>
    <xdr:clientData/>
  </xdr:twoCellAnchor>
  <xdr:twoCellAnchor editAs="oneCell">
    <xdr:from>
      <xdr:col>19</xdr:col>
      <xdr:colOff>622300</xdr:colOff>
      <xdr:row>52</xdr:row>
      <xdr:rowOff>12700</xdr:rowOff>
    </xdr:from>
    <xdr:to>
      <xdr:col>29</xdr:col>
      <xdr:colOff>177800</xdr:colOff>
      <xdr:row>75</xdr:row>
      <xdr:rowOff>196850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D2226A3-5EE7-D44C-BCC1-D8AD60E13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99500" y="10579100"/>
          <a:ext cx="7734300" cy="48577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basketball-reference.com/players/p/parketo01.html" TargetMode="External"/><Relationship Id="rId18" Type="http://schemas.openxmlformats.org/officeDocument/2006/relationships/hyperlink" Target="https://www.basketball-reference.com/players/l/leonaka01.html" TargetMode="External"/><Relationship Id="rId26" Type="http://schemas.openxmlformats.org/officeDocument/2006/relationships/hyperlink" Target="https://www.basketball-reference.com/players/s/splitti01.html" TargetMode="External"/><Relationship Id="rId39" Type="http://schemas.openxmlformats.org/officeDocument/2006/relationships/hyperlink" Target="https://www.basketball-reference.com/players/d/duncati01.html" TargetMode="External"/><Relationship Id="rId21" Type="http://schemas.openxmlformats.org/officeDocument/2006/relationships/hyperlink" Target="https://www.basketball-reference.com/players/g/ginobma01.html" TargetMode="External"/><Relationship Id="rId34" Type="http://schemas.openxmlformats.org/officeDocument/2006/relationships/hyperlink" Target="https://www.basketball-reference.com/players/b/baynear01.html" TargetMode="External"/><Relationship Id="rId42" Type="http://schemas.openxmlformats.org/officeDocument/2006/relationships/hyperlink" Target="https://www.basketball-reference.com/players/d/diawbo01.html" TargetMode="External"/><Relationship Id="rId47" Type="http://schemas.openxmlformats.org/officeDocument/2006/relationships/hyperlink" Target="https://www.basketball-reference.com/players/g/ginobma01.html" TargetMode="External"/><Relationship Id="rId50" Type="http://schemas.openxmlformats.org/officeDocument/2006/relationships/hyperlink" Target="https://www.basketball-reference.com/players/s/splitti01.html" TargetMode="External"/><Relationship Id="rId55" Type="http://schemas.openxmlformats.org/officeDocument/2006/relationships/hyperlink" Target="https://www.basketball-reference.com/players/j/josepco01.html" TargetMode="External"/><Relationship Id="rId7" Type="http://schemas.openxmlformats.org/officeDocument/2006/relationships/hyperlink" Target="https://www.basketball-reference.com/players/b/baynear01.html?__hstc=205977932.e43ef120967a79f4fcd803680af3a3d3.1724955582504.1724955582504.1724955582504.1&amp;__hssc=205977932.17.1724955582504&amp;__hsfp=4274120786" TargetMode="External"/><Relationship Id="rId2" Type="http://schemas.openxmlformats.org/officeDocument/2006/relationships/hyperlink" Target="https://www.basketball-reference.com/players/g/greenda02.html?__hstc=205977932.e43ef120967a79f4fcd803680af3a3d3.1724955582504.1724955582504.1724955582504.1&amp;__hssc=205977932.17.1724955582504&amp;__hsfp=4274120786" TargetMode="External"/><Relationship Id="rId16" Type="http://schemas.openxmlformats.org/officeDocument/2006/relationships/hyperlink" Target="https://www.basketball-reference.com/players/d/diawbo01.html" TargetMode="External"/><Relationship Id="rId29" Type="http://schemas.openxmlformats.org/officeDocument/2006/relationships/hyperlink" Target="https://www.basketball-reference.com/players/j/josepco01.html" TargetMode="External"/><Relationship Id="rId11" Type="http://schemas.openxmlformats.org/officeDocument/2006/relationships/hyperlink" Target="https://www.basketball-reference.com/players/b/belinma01.html" TargetMode="External"/><Relationship Id="rId24" Type="http://schemas.openxmlformats.org/officeDocument/2006/relationships/hyperlink" Target="https://www.basketball-reference.com/players/m/millspa02.html" TargetMode="External"/><Relationship Id="rId32" Type="http://schemas.openxmlformats.org/officeDocument/2006/relationships/hyperlink" Target="https://www.basketball-reference.com/players/b/bonnema01.html" TargetMode="External"/><Relationship Id="rId37" Type="http://schemas.openxmlformats.org/officeDocument/2006/relationships/hyperlink" Target="https://www.basketball-reference.com/players/d/dayeau01.html" TargetMode="External"/><Relationship Id="rId40" Type="http://schemas.openxmlformats.org/officeDocument/2006/relationships/hyperlink" Target="https://www.basketball-reference.com/players/b/belinma01.html" TargetMode="External"/><Relationship Id="rId45" Type="http://schemas.openxmlformats.org/officeDocument/2006/relationships/hyperlink" Target="https://www.basketball-reference.com/players/g/greenda02.html" TargetMode="External"/><Relationship Id="rId53" Type="http://schemas.openxmlformats.org/officeDocument/2006/relationships/hyperlink" Target="https://www.basketball-reference.com/players/p/pendeje02.html" TargetMode="External"/><Relationship Id="rId58" Type="http://schemas.openxmlformats.org/officeDocument/2006/relationships/hyperlink" Target="https://www.basketball-reference.com/players/d/decolna01.html" TargetMode="External"/><Relationship Id="rId5" Type="http://schemas.openxmlformats.org/officeDocument/2006/relationships/hyperlink" Target="https://www.basketball-reference.com/players/b/bonnema01.html?__hstc=205977932.e43ef120967a79f4fcd803680af3a3d3.1724955582504.1724955582504.1724955582504.1&amp;__hssc=205977932.17.1724955582504&amp;__hsfp=4274120786" TargetMode="External"/><Relationship Id="rId61" Type="http://schemas.openxmlformats.org/officeDocument/2006/relationships/drawing" Target="../drawings/drawing1.xml"/><Relationship Id="rId19" Type="http://schemas.openxmlformats.org/officeDocument/2006/relationships/hyperlink" Target="https://www.basketball-reference.com/players/g/greenda02.html" TargetMode="External"/><Relationship Id="rId14" Type="http://schemas.openxmlformats.org/officeDocument/2006/relationships/hyperlink" Target="https://www.basketball-reference.com/players/p/parketo01.html" TargetMode="External"/><Relationship Id="rId22" Type="http://schemas.openxmlformats.org/officeDocument/2006/relationships/hyperlink" Target="https://www.basketball-reference.com/players/g/ginobma01.html" TargetMode="External"/><Relationship Id="rId27" Type="http://schemas.openxmlformats.org/officeDocument/2006/relationships/hyperlink" Target="https://www.basketball-reference.com/players/p/pendeje02.html" TargetMode="External"/><Relationship Id="rId30" Type="http://schemas.openxmlformats.org/officeDocument/2006/relationships/hyperlink" Target="https://www.basketball-reference.com/players/j/josepco01.html" TargetMode="External"/><Relationship Id="rId35" Type="http://schemas.openxmlformats.org/officeDocument/2006/relationships/hyperlink" Target="https://www.basketball-reference.com/players/d/decolna01.html" TargetMode="External"/><Relationship Id="rId43" Type="http://schemas.openxmlformats.org/officeDocument/2006/relationships/hyperlink" Target="https://www.basketball-reference.com/players/l/leonaka01.html" TargetMode="External"/><Relationship Id="rId48" Type="http://schemas.openxmlformats.org/officeDocument/2006/relationships/hyperlink" Target="https://www.basketball-reference.com/players/m/millspa02.html" TargetMode="External"/><Relationship Id="rId56" Type="http://schemas.openxmlformats.org/officeDocument/2006/relationships/hyperlink" Target="https://www.basketball-reference.com/players/b/bonnema01.html" TargetMode="External"/><Relationship Id="rId8" Type="http://schemas.openxmlformats.org/officeDocument/2006/relationships/hyperlink" Target="https://www.basketball-reference.com/players/d/dayeau01.html?__hstc=205977932.e43ef120967a79f4fcd803680af3a3d3.1724955582504.1724955582504.1724955582504.1&amp;__hssc=205977932.17.1724955582504&amp;__hsfp=4274120786" TargetMode="External"/><Relationship Id="rId51" Type="http://schemas.openxmlformats.org/officeDocument/2006/relationships/hyperlink" Target="https://www.basketball-reference.com/players/s/splitti01.html" TargetMode="External"/><Relationship Id="rId3" Type="http://schemas.openxmlformats.org/officeDocument/2006/relationships/hyperlink" Target="https://www.basketball-reference.com/players/j/josepco01.html?__hstc=205977932.e43ef120967a79f4fcd803680af3a3d3.1724955582504.1724955582504.1724955582504.1&amp;__hssc=205977932.17.1724955582504&amp;__hsfp=4274120786" TargetMode="External"/><Relationship Id="rId12" Type="http://schemas.openxmlformats.org/officeDocument/2006/relationships/hyperlink" Target="https://www.basketball-reference.com/players/b/belinma01.html" TargetMode="External"/><Relationship Id="rId17" Type="http://schemas.openxmlformats.org/officeDocument/2006/relationships/hyperlink" Target="https://www.basketball-reference.com/players/l/leonaka01.html" TargetMode="External"/><Relationship Id="rId25" Type="http://schemas.openxmlformats.org/officeDocument/2006/relationships/hyperlink" Target="https://www.basketball-reference.com/players/s/splitti01.html" TargetMode="External"/><Relationship Id="rId33" Type="http://schemas.openxmlformats.org/officeDocument/2006/relationships/hyperlink" Target="https://www.basketball-reference.com/players/b/baynear01.html" TargetMode="External"/><Relationship Id="rId38" Type="http://schemas.openxmlformats.org/officeDocument/2006/relationships/hyperlink" Target="https://www.basketball-reference.com/players/d/dayeau01.html" TargetMode="External"/><Relationship Id="rId46" Type="http://schemas.openxmlformats.org/officeDocument/2006/relationships/hyperlink" Target="https://www.basketball-reference.com/players/g/ginobma01.html" TargetMode="External"/><Relationship Id="rId59" Type="http://schemas.openxmlformats.org/officeDocument/2006/relationships/hyperlink" Target="https://www.basketball-reference.com/players/d/decolna01.html" TargetMode="External"/><Relationship Id="rId20" Type="http://schemas.openxmlformats.org/officeDocument/2006/relationships/hyperlink" Target="https://www.basketball-reference.com/players/g/greenda02.html" TargetMode="External"/><Relationship Id="rId41" Type="http://schemas.openxmlformats.org/officeDocument/2006/relationships/hyperlink" Target="https://www.basketball-reference.com/players/p/parketo01.html" TargetMode="External"/><Relationship Id="rId54" Type="http://schemas.openxmlformats.org/officeDocument/2006/relationships/hyperlink" Target="https://www.basketball-reference.com/players/j/josepco01.html" TargetMode="External"/><Relationship Id="rId1" Type="http://schemas.openxmlformats.org/officeDocument/2006/relationships/hyperlink" Target="https://www.basketball-reference.com/players/s/splitti01.html?__hstc=205977932.e43ef120967a79f4fcd803680af3a3d3.1724955582504.1724955582504.1724955582504.1&amp;__hssc=205977932.17.1724955582504&amp;__hsfp=4274120786" TargetMode="External"/><Relationship Id="rId6" Type="http://schemas.openxmlformats.org/officeDocument/2006/relationships/hyperlink" Target="https://www.basketball-reference.com/players/d/decolna01.html?__hstc=205977932.e43ef120967a79f4fcd803680af3a3d3.1724955582504.1724955582504.1724955582504.1&amp;__hssc=205977932.17.1724955582504&amp;__hsfp=4274120786" TargetMode="External"/><Relationship Id="rId15" Type="http://schemas.openxmlformats.org/officeDocument/2006/relationships/hyperlink" Target="https://www.basketball-reference.com/players/d/diawbo01.html" TargetMode="External"/><Relationship Id="rId23" Type="http://schemas.openxmlformats.org/officeDocument/2006/relationships/hyperlink" Target="https://www.basketball-reference.com/players/m/millspa02.html" TargetMode="External"/><Relationship Id="rId28" Type="http://schemas.openxmlformats.org/officeDocument/2006/relationships/hyperlink" Target="https://www.basketball-reference.com/players/p/pendeje02.html" TargetMode="External"/><Relationship Id="rId36" Type="http://schemas.openxmlformats.org/officeDocument/2006/relationships/hyperlink" Target="https://www.basketball-reference.com/players/d/decolna01.html" TargetMode="External"/><Relationship Id="rId49" Type="http://schemas.openxmlformats.org/officeDocument/2006/relationships/hyperlink" Target="https://www.basketball-reference.com/players/m/millspa02.html" TargetMode="External"/><Relationship Id="rId57" Type="http://schemas.openxmlformats.org/officeDocument/2006/relationships/hyperlink" Target="https://www.basketball-reference.com/players/b/baynear01.html" TargetMode="External"/><Relationship Id="rId10" Type="http://schemas.openxmlformats.org/officeDocument/2006/relationships/hyperlink" Target="https://www.basketball-reference.com/players/d/duncati01.html" TargetMode="External"/><Relationship Id="rId31" Type="http://schemas.openxmlformats.org/officeDocument/2006/relationships/hyperlink" Target="https://www.basketball-reference.com/players/b/bonnema01.html" TargetMode="External"/><Relationship Id="rId44" Type="http://schemas.openxmlformats.org/officeDocument/2006/relationships/hyperlink" Target="https://www.basketball-reference.com/players/g/greenda02.html" TargetMode="External"/><Relationship Id="rId52" Type="http://schemas.openxmlformats.org/officeDocument/2006/relationships/hyperlink" Target="https://www.basketball-reference.com/players/p/pendeje02.html" TargetMode="External"/><Relationship Id="rId60" Type="http://schemas.openxmlformats.org/officeDocument/2006/relationships/hyperlink" Target="https://www.basketball-reference.com/players/d/dayeau01.html" TargetMode="External"/><Relationship Id="rId4" Type="http://schemas.openxmlformats.org/officeDocument/2006/relationships/hyperlink" Target="https://www.basketball-reference.com/players/p/pendeje02.html?__hstc=205977932.e43ef120967a79f4fcd803680af3a3d3.1724955582504.1724955582504.1724955582504.1&amp;__hssc=205977932.17.1724955582504&amp;__hsfp=4274120786" TargetMode="External"/><Relationship Id="rId9" Type="http://schemas.openxmlformats.org/officeDocument/2006/relationships/hyperlink" Target="https://www.basketball-reference.com/players/d/duncati01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22011B-A844-C64C-AD21-DE8F9C9805CD}">
  <dimension ref="A1:BA152"/>
  <sheetViews>
    <sheetView tabSelected="1" zoomScale="115" workbookViewId="0">
      <selection activeCell="B4" sqref="B4"/>
    </sheetView>
  </sheetViews>
  <sheetFormatPr baseColWidth="10" defaultRowHeight="16" x14ac:dyDescent="0.2"/>
  <cols>
    <col min="1" max="1" width="25.6640625" customWidth="1"/>
    <col min="2" max="2" width="14.5" customWidth="1"/>
    <col min="3" max="3" width="15.6640625" customWidth="1"/>
    <col min="4" max="4" width="10.83203125" hidden="1" customWidth="1"/>
    <col min="5" max="5" width="16.5" customWidth="1"/>
    <col min="7" max="7" width="26.33203125" customWidth="1"/>
    <col min="8" max="8" width="17.33203125" customWidth="1"/>
    <col min="9" max="9" width="16.33203125" customWidth="1"/>
    <col min="10" max="10" width="11.83203125" bestFit="1" customWidth="1"/>
    <col min="12" max="12" width="14.33203125" customWidth="1"/>
    <col min="14" max="14" width="19.1640625" customWidth="1"/>
    <col min="15" max="15" width="16.33203125" customWidth="1"/>
    <col min="16" max="16" width="12.83203125" customWidth="1"/>
    <col min="19" max="19" width="10.1640625" customWidth="1"/>
    <col min="20" max="20" width="10.83203125" customWidth="1"/>
    <col min="26" max="26" width="11.33203125" customWidth="1"/>
    <col min="41" max="41" width="21.1640625" customWidth="1"/>
    <col min="42" max="42" width="18" customWidth="1"/>
    <col min="44" max="44" width="13.5" customWidth="1"/>
  </cols>
  <sheetData>
    <row r="1" spans="1:42" x14ac:dyDescent="0.2">
      <c r="A1" s="7" t="s">
        <v>61</v>
      </c>
      <c r="B1" s="3" t="s">
        <v>1</v>
      </c>
      <c r="C1" s="4" t="s">
        <v>2</v>
      </c>
      <c r="D1" s="4" t="s">
        <v>28</v>
      </c>
      <c r="E1" s="4" t="s">
        <v>13</v>
      </c>
      <c r="F1" s="5" t="s">
        <v>7</v>
      </c>
      <c r="G1" s="4" t="s">
        <v>8</v>
      </c>
      <c r="H1" s="4" t="s">
        <v>9</v>
      </c>
      <c r="I1" s="4" t="s">
        <v>10</v>
      </c>
      <c r="J1" s="4" t="s">
        <v>11</v>
      </c>
      <c r="K1" s="4" t="s">
        <v>12</v>
      </c>
      <c r="L1" s="4" t="s">
        <v>6</v>
      </c>
      <c r="M1" s="4" t="s">
        <v>4</v>
      </c>
      <c r="N1" s="4" t="s">
        <v>5</v>
      </c>
      <c r="O1" s="4" t="s">
        <v>28</v>
      </c>
      <c r="P1" s="4" t="s">
        <v>29</v>
      </c>
      <c r="Q1" s="4" t="s">
        <v>30</v>
      </c>
      <c r="R1" s="4" t="s">
        <v>31</v>
      </c>
      <c r="S1" s="4" t="s">
        <v>32</v>
      </c>
      <c r="T1" s="4" t="s">
        <v>33</v>
      </c>
      <c r="U1" s="4" t="s">
        <v>34</v>
      </c>
      <c r="V1" s="4" t="s">
        <v>35</v>
      </c>
      <c r="W1" s="4" t="s">
        <v>36</v>
      </c>
      <c r="X1" s="4" t="s">
        <v>37</v>
      </c>
      <c r="Y1" s="4" t="s">
        <v>38</v>
      </c>
      <c r="Z1" s="4" t="s">
        <v>39</v>
      </c>
      <c r="AA1" s="4" t="s">
        <v>40</v>
      </c>
      <c r="AB1" s="4" t="s">
        <v>41</v>
      </c>
      <c r="AC1" s="4" t="s">
        <v>42</v>
      </c>
      <c r="AD1" s="4" t="s">
        <v>43</v>
      </c>
      <c r="AE1" s="4" t="s">
        <v>44</v>
      </c>
      <c r="AF1" s="4" t="s">
        <v>45</v>
      </c>
      <c r="AG1" s="4" t="s">
        <v>46</v>
      </c>
      <c r="AH1" s="4" t="s">
        <v>47</v>
      </c>
      <c r="AI1" s="4" t="s">
        <v>48</v>
      </c>
      <c r="AJ1" s="4" t="s">
        <v>49</v>
      </c>
      <c r="AK1" s="4" t="s">
        <v>50</v>
      </c>
      <c r="AL1" s="4" t="s">
        <v>51</v>
      </c>
      <c r="AM1" s="4" t="s">
        <v>52</v>
      </c>
      <c r="AO1" s="4" t="s">
        <v>62</v>
      </c>
      <c r="AP1" s="4" t="s">
        <v>63</v>
      </c>
    </row>
    <row r="2" spans="1:42" x14ac:dyDescent="0.2">
      <c r="A2" t="s">
        <v>53</v>
      </c>
      <c r="B2">
        <v>66</v>
      </c>
      <c r="C2">
        <v>65</v>
      </c>
      <c r="E2">
        <v>15.8</v>
      </c>
      <c r="F2">
        <v>7.7</v>
      </c>
      <c r="G2">
        <v>2.5</v>
      </c>
      <c r="H2">
        <v>2.1</v>
      </c>
      <c r="I2">
        <v>0.9</v>
      </c>
      <c r="J2">
        <v>2.5</v>
      </c>
      <c r="K2">
        <v>2.4</v>
      </c>
      <c r="L2">
        <v>2.4</v>
      </c>
      <c r="M2">
        <v>7.7</v>
      </c>
      <c r="N2">
        <v>3.4</v>
      </c>
      <c r="O2">
        <f>(C2/B2)^2</f>
        <v>0.96992653810835627</v>
      </c>
      <c r="P2">
        <f>0.632*O2</f>
        <v>0.61299357208448113</v>
      </c>
      <c r="Q2">
        <f>1.144*E2</f>
        <v>18.075199999999999</v>
      </c>
      <c r="R2">
        <f>0.143*F2</f>
        <v>1.1011</v>
      </c>
      <c r="S2">
        <f>0.705*G2</f>
        <v>1.7625</v>
      </c>
      <c r="T2">
        <f>0.597*H2</f>
        <v>1.2537</v>
      </c>
      <c r="U2">
        <f>-0.013*I2</f>
        <v>-1.17E-2</v>
      </c>
      <c r="V2">
        <f>-1.695*J2</f>
        <v>-4.2374999999999998</v>
      </c>
      <c r="W2">
        <f>-0.059*K2</f>
        <v>-0.14159999999999998</v>
      </c>
      <c r="X2">
        <f>-0.308*L2</f>
        <v>-0.73919999999999997</v>
      </c>
      <c r="Y2">
        <f>-0.91*M2</f>
        <v>-7.0070000000000006</v>
      </c>
      <c r="Z2">
        <f>-0.612*N2</f>
        <v>-2.0808</v>
      </c>
      <c r="AA2">
        <f>-5.621*1</f>
        <v>-5.6210000000000004</v>
      </c>
      <c r="AB2">
        <f>1.924*O2</f>
        <v>1.8661386593204774</v>
      </c>
      <c r="AC2">
        <f>0.049*E2</f>
        <v>0.77420000000000011</v>
      </c>
      <c r="AD2">
        <f>0.259*F2</f>
        <v>1.9943000000000002</v>
      </c>
      <c r="AE2">
        <f>0.192*G2</f>
        <v>0.48</v>
      </c>
      <c r="AF2">
        <f>1.694*H2</f>
        <v>3.5573999999999999</v>
      </c>
      <c r="AG2">
        <f>1.393*I2</f>
        <v>1.2537</v>
      </c>
      <c r="AH2">
        <f>-0.874*J2</f>
        <v>-2.1850000000000001</v>
      </c>
      <c r="AI2">
        <f>0.251*K2</f>
        <v>0.60239999999999994</v>
      </c>
      <c r="AJ2">
        <f>0.055*L2</f>
        <v>0.13200000000000001</v>
      </c>
      <c r="AK2">
        <f>-0.191*M2</f>
        <v>-1.4707000000000001</v>
      </c>
      <c r="AL2">
        <f>-0.138*N2</f>
        <v>-0.46920000000000001</v>
      </c>
      <c r="AM2">
        <f>-3.521*1</f>
        <v>-3.5209999999999999</v>
      </c>
      <c r="AO2">
        <f xml:space="preserve"> SUM(P2:AA2)</f>
        <v>2.9666935720844716</v>
      </c>
      <c r="AP2">
        <f>SUM(AB2:AM2)</f>
        <v>3.0142386593204771</v>
      </c>
    </row>
    <row r="3" spans="1:42" x14ac:dyDescent="0.2">
      <c r="A3" t="s">
        <v>54</v>
      </c>
      <c r="B3">
        <v>74</v>
      </c>
      <c r="C3">
        <v>74</v>
      </c>
      <c r="E3">
        <v>18.7</v>
      </c>
      <c r="F3">
        <v>12</v>
      </c>
      <c r="G3">
        <v>3.7</v>
      </c>
      <c r="H3">
        <v>0.7</v>
      </c>
      <c r="I3">
        <v>2.2999999999999998</v>
      </c>
      <c r="J3">
        <v>2.7</v>
      </c>
      <c r="K3">
        <v>2.2000000000000002</v>
      </c>
      <c r="L3">
        <v>5.3</v>
      </c>
      <c r="M3">
        <v>15</v>
      </c>
      <c r="N3">
        <v>0.1</v>
      </c>
      <c r="O3">
        <f>(C3/B3)^2</f>
        <v>1</v>
      </c>
      <c r="P3">
        <f>0.632*O3</f>
        <v>0.63200000000000001</v>
      </c>
      <c r="Q3">
        <f t="shared" ref="Q3:Q16" si="0">1.144*E3</f>
        <v>21.392799999999998</v>
      </c>
      <c r="R3">
        <f t="shared" ref="R3:R16" si="1">0.143*F3</f>
        <v>1.7159999999999997</v>
      </c>
      <c r="S3">
        <f t="shared" ref="S3:S16" si="2">0.705*G3</f>
        <v>2.6084999999999998</v>
      </c>
      <c r="T3">
        <f t="shared" ref="T3:T16" si="3">0.597*H3</f>
        <v>0.41789999999999994</v>
      </c>
      <c r="U3">
        <f t="shared" ref="U3:U16" si="4">-0.013*I3</f>
        <v>-2.9899999999999996E-2</v>
      </c>
      <c r="V3">
        <f t="shared" ref="V3:V16" si="5">-1.695*J3</f>
        <v>-4.5765000000000002</v>
      </c>
      <c r="W3">
        <f t="shared" ref="W3:W16" si="6">-0.059*K3</f>
        <v>-0.1298</v>
      </c>
      <c r="X3">
        <f t="shared" ref="X3:X16" si="7">-0.308*L3</f>
        <v>-1.6323999999999999</v>
      </c>
      <c r="Y3">
        <f t="shared" ref="Y3:Y16" si="8">-0.91*M3</f>
        <v>-13.65</v>
      </c>
      <c r="Z3">
        <f t="shared" ref="Z3:Z16" si="9">-0.612*N3</f>
        <v>-6.1200000000000004E-2</v>
      </c>
      <c r="AA3">
        <f t="shared" ref="AA3:AA16" si="10">-5.621*1</f>
        <v>-5.6210000000000004</v>
      </c>
      <c r="AB3">
        <f t="shared" ref="AB3:AB16" si="11">1.924*O3</f>
        <v>1.9239999999999999</v>
      </c>
      <c r="AC3">
        <f t="shared" ref="AC3:AC16" si="12">0.049*E3</f>
        <v>0.9163</v>
      </c>
      <c r="AD3">
        <f t="shared" ref="AD3:AD16" si="13">0.259*F3</f>
        <v>3.1080000000000001</v>
      </c>
      <c r="AE3">
        <f t="shared" ref="AE3:AE16" si="14">0.192*G3</f>
        <v>0.71040000000000003</v>
      </c>
      <c r="AF3">
        <f t="shared" ref="AF3:AF16" si="15">1.694*H3</f>
        <v>1.1858</v>
      </c>
      <c r="AG3">
        <f t="shared" ref="AG3:AG16" si="16">1.393*I3</f>
        <v>3.2039</v>
      </c>
      <c r="AH3">
        <f t="shared" ref="AH3:AH16" si="17">-0.874*J3</f>
        <v>-2.3598000000000003</v>
      </c>
      <c r="AI3">
        <f t="shared" ref="AI3:AI16" si="18">0.251*K3</f>
        <v>0.55220000000000002</v>
      </c>
      <c r="AJ3">
        <f t="shared" ref="AJ3:AJ16" si="19">0.055*L3</f>
        <v>0.29149999999999998</v>
      </c>
      <c r="AK3">
        <f t="shared" ref="AK3:AK16" si="20">-0.191*M3</f>
        <v>-2.8650000000000002</v>
      </c>
      <c r="AL3">
        <f t="shared" ref="AL3:AL16" si="21">-0.138*N3</f>
        <v>-1.3800000000000002E-2</v>
      </c>
      <c r="AM3">
        <f t="shared" ref="AM3:AM16" si="22">-3.521*1</f>
        <v>-3.5209999999999999</v>
      </c>
      <c r="AO3">
        <f t="shared" ref="AO3:AO16" si="23" xml:space="preserve"> SUM(P3:AA3)</f>
        <v>1.0663999999999971</v>
      </c>
      <c r="AP3">
        <f t="shared" ref="AP3:AP16" si="24">SUM(AB3:AM3)</f>
        <v>3.1324999999999994</v>
      </c>
    </row>
    <row r="4" spans="1:42" ht="17" x14ac:dyDescent="0.25">
      <c r="A4" s="6" t="s">
        <v>55</v>
      </c>
      <c r="B4">
        <v>80</v>
      </c>
      <c r="C4">
        <v>25</v>
      </c>
      <c r="E4">
        <v>16.3</v>
      </c>
      <c r="F4">
        <v>4</v>
      </c>
      <c r="G4">
        <v>3.2</v>
      </c>
      <c r="H4">
        <v>0.9</v>
      </c>
      <c r="I4">
        <v>0.1</v>
      </c>
      <c r="J4">
        <v>1.7</v>
      </c>
      <c r="K4">
        <v>2.2999999999999998</v>
      </c>
      <c r="L4">
        <v>2.2999999999999998</v>
      </c>
      <c r="M4">
        <v>7.3</v>
      </c>
      <c r="N4">
        <v>5.2</v>
      </c>
      <c r="O4">
        <f>(C4/B4)^2</f>
        <v>9.765625E-2</v>
      </c>
      <c r="P4">
        <f>0.632*O4</f>
        <v>6.1718750000000003E-2</v>
      </c>
      <c r="Q4">
        <f t="shared" si="0"/>
        <v>18.647199999999998</v>
      </c>
      <c r="R4">
        <f t="shared" si="1"/>
        <v>0.57199999999999995</v>
      </c>
      <c r="S4">
        <f t="shared" si="2"/>
        <v>2.2559999999999998</v>
      </c>
      <c r="T4">
        <f t="shared" si="3"/>
        <v>0.5373</v>
      </c>
      <c r="U4">
        <f t="shared" si="4"/>
        <v>-1.2999999999999999E-3</v>
      </c>
      <c r="V4">
        <f t="shared" si="5"/>
        <v>-2.8815</v>
      </c>
      <c r="W4">
        <f t="shared" si="6"/>
        <v>-0.13569999999999999</v>
      </c>
      <c r="X4">
        <f t="shared" si="7"/>
        <v>-0.70839999999999992</v>
      </c>
      <c r="Y4">
        <f t="shared" si="8"/>
        <v>-6.6429999999999998</v>
      </c>
      <c r="Z4">
        <f t="shared" si="9"/>
        <v>-3.1823999999999999</v>
      </c>
      <c r="AA4">
        <f t="shared" si="10"/>
        <v>-5.6210000000000004</v>
      </c>
      <c r="AB4">
        <f t="shared" si="11"/>
        <v>0.18789062500000001</v>
      </c>
      <c r="AC4">
        <f t="shared" si="12"/>
        <v>0.79870000000000008</v>
      </c>
      <c r="AD4">
        <f t="shared" si="13"/>
        <v>1.036</v>
      </c>
      <c r="AE4">
        <f t="shared" si="14"/>
        <v>0.61440000000000006</v>
      </c>
      <c r="AF4">
        <f t="shared" si="15"/>
        <v>1.5246</v>
      </c>
      <c r="AG4">
        <f t="shared" si="16"/>
        <v>0.13930000000000001</v>
      </c>
      <c r="AH4">
        <f t="shared" si="17"/>
        <v>-1.4858</v>
      </c>
      <c r="AI4">
        <f t="shared" si="18"/>
        <v>0.57729999999999992</v>
      </c>
      <c r="AJ4">
        <f t="shared" si="19"/>
        <v>0.1265</v>
      </c>
      <c r="AK4">
        <f t="shared" si="20"/>
        <v>-1.3943000000000001</v>
      </c>
      <c r="AL4">
        <f t="shared" si="21"/>
        <v>-0.71760000000000013</v>
      </c>
      <c r="AM4">
        <f t="shared" si="22"/>
        <v>-3.5209999999999999</v>
      </c>
      <c r="AO4">
        <f t="shared" si="23"/>
        <v>2.9009187499999953</v>
      </c>
      <c r="AP4">
        <f t="shared" si="24"/>
        <v>-2.1140093749999993</v>
      </c>
    </row>
    <row r="5" spans="1:42" x14ac:dyDescent="0.2">
      <c r="A5" t="s">
        <v>57</v>
      </c>
      <c r="B5">
        <v>68</v>
      </c>
      <c r="C5">
        <v>68</v>
      </c>
      <c r="E5">
        <v>28.7</v>
      </c>
      <c r="F5">
        <v>3.9</v>
      </c>
      <c r="G5">
        <v>9.8000000000000007</v>
      </c>
      <c r="H5">
        <v>0.9</v>
      </c>
      <c r="I5">
        <v>0.2</v>
      </c>
      <c r="J5">
        <v>3.8</v>
      </c>
      <c r="K5">
        <v>2.2000000000000002</v>
      </c>
      <c r="L5">
        <v>5</v>
      </c>
      <c r="M5">
        <v>21.4</v>
      </c>
      <c r="N5">
        <v>1.7</v>
      </c>
      <c r="O5">
        <f t="shared" ref="O5:O16" si="25">(C5/B5)^2</f>
        <v>1</v>
      </c>
      <c r="P5">
        <f t="shared" ref="P5:P16" si="26">0.632*O5</f>
        <v>0.63200000000000001</v>
      </c>
      <c r="Q5">
        <f t="shared" si="0"/>
        <v>32.832799999999999</v>
      </c>
      <c r="R5">
        <f t="shared" si="1"/>
        <v>0.55769999999999997</v>
      </c>
      <c r="S5">
        <f t="shared" si="2"/>
        <v>6.9089999999999998</v>
      </c>
      <c r="T5">
        <f t="shared" si="3"/>
        <v>0.5373</v>
      </c>
      <c r="U5">
        <f t="shared" si="4"/>
        <v>-2.5999999999999999E-3</v>
      </c>
      <c r="V5">
        <f t="shared" si="5"/>
        <v>-6.4409999999999998</v>
      </c>
      <c r="W5">
        <f t="shared" si="6"/>
        <v>-0.1298</v>
      </c>
      <c r="X5">
        <f t="shared" si="7"/>
        <v>-1.54</v>
      </c>
      <c r="Y5">
        <f t="shared" si="8"/>
        <v>-19.474</v>
      </c>
      <c r="Z5">
        <f t="shared" si="9"/>
        <v>-1.0404</v>
      </c>
      <c r="AA5">
        <f t="shared" si="10"/>
        <v>-5.6210000000000004</v>
      </c>
      <c r="AB5">
        <f t="shared" si="11"/>
        <v>1.9239999999999999</v>
      </c>
      <c r="AC5">
        <f t="shared" si="12"/>
        <v>1.4063000000000001</v>
      </c>
      <c r="AD5">
        <f t="shared" si="13"/>
        <v>1.0101</v>
      </c>
      <c r="AE5">
        <f t="shared" si="14"/>
        <v>1.8816000000000002</v>
      </c>
      <c r="AF5">
        <f t="shared" si="15"/>
        <v>1.5246</v>
      </c>
      <c r="AG5">
        <f t="shared" si="16"/>
        <v>0.27860000000000001</v>
      </c>
      <c r="AH5">
        <f t="shared" si="17"/>
        <v>-3.3211999999999997</v>
      </c>
      <c r="AI5">
        <f t="shared" si="18"/>
        <v>0.55220000000000002</v>
      </c>
      <c r="AJ5">
        <f t="shared" si="19"/>
        <v>0.27500000000000002</v>
      </c>
      <c r="AK5">
        <f t="shared" si="20"/>
        <v>-4.0873999999999997</v>
      </c>
      <c r="AL5">
        <f t="shared" si="21"/>
        <v>-0.2346</v>
      </c>
      <c r="AM5">
        <f t="shared" si="22"/>
        <v>-3.5209999999999999</v>
      </c>
      <c r="AO5">
        <f t="shared" si="23"/>
        <v>7.2199999999999882</v>
      </c>
      <c r="AP5">
        <f t="shared" si="24"/>
        <v>-2.3117999999999967</v>
      </c>
    </row>
    <row r="6" spans="1:42" x14ac:dyDescent="0.2">
      <c r="A6" t="s">
        <v>58</v>
      </c>
      <c r="B6">
        <v>68</v>
      </c>
      <c r="C6">
        <v>3</v>
      </c>
      <c r="E6">
        <v>14.6</v>
      </c>
      <c r="F6">
        <v>4.7</v>
      </c>
      <c r="G6">
        <v>4.4000000000000004</v>
      </c>
      <c r="H6">
        <v>1.6</v>
      </c>
      <c r="I6">
        <v>0.4</v>
      </c>
      <c r="J6">
        <v>3.2</v>
      </c>
      <c r="K6">
        <v>1.8</v>
      </c>
      <c r="L6">
        <v>4.4000000000000004</v>
      </c>
      <c r="M6">
        <v>8.6</v>
      </c>
      <c r="N6">
        <v>2.1</v>
      </c>
      <c r="O6">
        <f t="shared" si="25"/>
        <v>1.9463667820069207E-3</v>
      </c>
      <c r="P6">
        <f t="shared" si="26"/>
        <v>1.230103806228374E-3</v>
      </c>
      <c r="Q6">
        <f t="shared" si="0"/>
        <v>16.702399999999997</v>
      </c>
      <c r="R6">
        <f t="shared" si="1"/>
        <v>0.67209999999999992</v>
      </c>
      <c r="S6">
        <f t="shared" si="2"/>
        <v>3.1019999999999999</v>
      </c>
      <c r="T6">
        <f t="shared" si="3"/>
        <v>0.95520000000000005</v>
      </c>
      <c r="U6">
        <f t="shared" si="4"/>
        <v>-5.1999999999999998E-3</v>
      </c>
      <c r="V6">
        <f t="shared" si="5"/>
        <v>-5.4240000000000004</v>
      </c>
      <c r="W6">
        <f t="shared" si="6"/>
        <v>-0.1062</v>
      </c>
      <c r="X6">
        <f t="shared" si="7"/>
        <v>-1.3552000000000002</v>
      </c>
      <c r="Y6">
        <f t="shared" si="8"/>
        <v>-7.8259999999999996</v>
      </c>
      <c r="Z6">
        <f t="shared" si="9"/>
        <v>-1.2852000000000001</v>
      </c>
      <c r="AA6">
        <f t="shared" si="10"/>
        <v>-5.6210000000000004</v>
      </c>
      <c r="AB6">
        <f t="shared" si="11"/>
        <v>3.7448096885813152E-3</v>
      </c>
      <c r="AC6">
        <f t="shared" si="12"/>
        <v>0.71540000000000004</v>
      </c>
      <c r="AD6">
        <f t="shared" si="13"/>
        <v>1.2173</v>
      </c>
      <c r="AE6">
        <f t="shared" si="14"/>
        <v>0.84480000000000011</v>
      </c>
      <c r="AF6">
        <f t="shared" si="15"/>
        <v>2.7103999999999999</v>
      </c>
      <c r="AG6">
        <f t="shared" si="16"/>
        <v>0.55720000000000003</v>
      </c>
      <c r="AH6">
        <f t="shared" si="17"/>
        <v>-2.7968000000000002</v>
      </c>
      <c r="AI6">
        <f t="shared" si="18"/>
        <v>0.45180000000000003</v>
      </c>
      <c r="AJ6">
        <f t="shared" si="19"/>
        <v>0.24200000000000002</v>
      </c>
      <c r="AK6">
        <f t="shared" si="20"/>
        <v>-1.6426000000000001</v>
      </c>
      <c r="AL6">
        <f t="shared" si="21"/>
        <v>-0.28980000000000006</v>
      </c>
      <c r="AM6">
        <f t="shared" si="22"/>
        <v>-3.5209999999999999</v>
      </c>
      <c r="AO6">
        <f t="shared" si="23"/>
        <v>-0.1898698961937697</v>
      </c>
      <c r="AP6">
        <f t="shared" si="24"/>
        <v>-1.5075551903114186</v>
      </c>
    </row>
    <row r="7" spans="1:42" x14ac:dyDescent="0.2">
      <c r="A7" t="s">
        <v>59</v>
      </c>
      <c r="B7">
        <v>81</v>
      </c>
      <c r="C7">
        <v>2</v>
      </c>
      <c r="E7">
        <v>19.5</v>
      </c>
      <c r="F7">
        <v>4</v>
      </c>
      <c r="G7">
        <v>3.5</v>
      </c>
      <c r="H7">
        <v>1.6</v>
      </c>
      <c r="I7">
        <v>0.2</v>
      </c>
      <c r="J7">
        <v>1.5</v>
      </c>
      <c r="K7">
        <v>2.7</v>
      </c>
      <c r="L7">
        <v>1.9</v>
      </c>
      <c r="M7">
        <v>8.1999999999999993</v>
      </c>
      <c r="N7">
        <v>4.0999999999999996</v>
      </c>
      <c r="O7">
        <f t="shared" si="25"/>
        <v>6.0966316110349023E-4</v>
      </c>
      <c r="P7">
        <f t="shared" si="26"/>
        <v>3.8530711781740583E-4</v>
      </c>
      <c r="Q7">
        <f t="shared" si="0"/>
        <v>22.308</v>
      </c>
      <c r="R7">
        <f t="shared" si="1"/>
        <v>0.57199999999999995</v>
      </c>
      <c r="S7">
        <f t="shared" si="2"/>
        <v>2.4674999999999998</v>
      </c>
      <c r="T7">
        <f t="shared" si="3"/>
        <v>0.95520000000000005</v>
      </c>
      <c r="U7">
        <f t="shared" si="4"/>
        <v>-2.5999999999999999E-3</v>
      </c>
      <c r="V7">
        <f t="shared" si="5"/>
        <v>-2.5425</v>
      </c>
      <c r="W7">
        <f t="shared" si="6"/>
        <v>-0.1593</v>
      </c>
      <c r="X7">
        <f t="shared" si="7"/>
        <v>-0.58519999999999994</v>
      </c>
      <c r="Y7">
        <f t="shared" si="8"/>
        <v>-7.4619999999999997</v>
      </c>
      <c r="Z7">
        <f t="shared" si="9"/>
        <v>-2.5091999999999999</v>
      </c>
      <c r="AA7">
        <f t="shared" si="10"/>
        <v>-5.6210000000000004</v>
      </c>
      <c r="AB7">
        <f t="shared" si="11"/>
        <v>1.1729919219631152E-3</v>
      </c>
      <c r="AC7">
        <f t="shared" si="12"/>
        <v>0.95550000000000002</v>
      </c>
      <c r="AD7">
        <f t="shared" si="13"/>
        <v>1.036</v>
      </c>
      <c r="AE7">
        <f t="shared" si="14"/>
        <v>0.67200000000000004</v>
      </c>
      <c r="AF7">
        <f t="shared" si="15"/>
        <v>2.7103999999999999</v>
      </c>
      <c r="AG7">
        <f t="shared" si="16"/>
        <v>0.27860000000000001</v>
      </c>
      <c r="AH7">
        <f t="shared" si="17"/>
        <v>-1.3109999999999999</v>
      </c>
      <c r="AI7">
        <f t="shared" si="18"/>
        <v>0.67770000000000008</v>
      </c>
      <c r="AJ7">
        <f t="shared" si="19"/>
        <v>0.1045</v>
      </c>
      <c r="AK7">
        <f t="shared" si="20"/>
        <v>-1.5661999999999998</v>
      </c>
      <c r="AL7">
        <f t="shared" si="21"/>
        <v>-0.56579999999999997</v>
      </c>
      <c r="AM7">
        <f t="shared" si="22"/>
        <v>-3.5209999999999999</v>
      </c>
      <c r="AO7">
        <f t="shared" si="23"/>
        <v>7.4212853071178184</v>
      </c>
      <c r="AP7">
        <f t="shared" si="24"/>
        <v>-0.52812700807803736</v>
      </c>
    </row>
    <row r="8" spans="1:42" x14ac:dyDescent="0.2">
      <c r="A8" t="s">
        <v>60</v>
      </c>
      <c r="B8">
        <v>79</v>
      </c>
      <c r="C8">
        <v>24</v>
      </c>
      <c r="E8">
        <v>13.1</v>
      </c>
      <c r="F8">
        <v>5.9</v>
      </c>
      <c r="G8">
        <v>4.5999999999999996</v>
      </c>
      <c r="H8">
        <v>0.6</v>
      </c>
      <c r="I8">
        <v>0.8</v>
      </c>
      <c r="J8">
        <v>2.2000000000000002</v>
      </c>
      <c r="K8">
        <v>2.6</v>
      </c>
      <c r="L8" s="1">
        <v>1.2</v>
      </c>
      <c r="M8" s="1">
        <v>8.5</v>
      </c>
      <c r="N8" s="1">
        <v>2</v>
      </c>
      <c r="O8" s="1">
        <f t="shared" si="25"/>
        <v>9.2292901778561129E-2</v>
      </c>
      <c r="P8" s="1">
        <f t="shared" si="26"/>
        <v>5.8329113924050636E-2</v>
      </c>
      <c r="Q8">
        <f t="shared" si="0"/>
        <v>14.986399999999998</v>
      </c>
      <c r="R8">
        <f t="shared" si="1"/>
        <v>0.84370000000000001</v>
      </c>
      <c r="S8">
        <f t="shared" si="2"/>
        <v>3.2429999999999994</v>
      </c>
      <c r="T8">
        <f t="shared" si="3"/>
        <v>0.35819999999999996</v>
      </c>
      <c r="U8">
        <f t="shared" si="4"/>
        <v>-1.04E-2</v>
      </c>
      <c r="V8">
        <f t="shared" si="5"/>
        <v>-3.7290000000000005</v>
      </c>
      <c r="W8">
        <f t="shared" si="6"/>
        <v>-0.15340000000000001</v>
      </c>
      <c r="X8">
        <f t="shared" si="7"/>
        <v>-0.36959999999999998</v>
      </c>
      <c r="Y8">
        <f t="shared" si="8"/>
        <v>-7.7350000000000003</v>
      </c>
      <c r="Z8">
        <f t="shared" si="9"/>
        <v>-1.224</v>
      </c>
      <c r="AA8">
        <f t="shared" si="10"/>
        <v>-5.6210000000000004</v>
      </c>
      <c r="AB8">
        <f t="shared" si="11"/>
        <v>0.17757154302195161</v>
      </c>
      <c r="AC8">
        <f t="shared" si="12"/>
        <v>0.64190000000000003</v>
      </c>
      <c r="AD8">
        <f t="shared" si="13"/>
        <v>1.5281000000000002</v>
      </c>
      <c r="AE8">
        <f t="shared" si="14"/>
        <v>0.88319999999999999</v>
      </c>
      <c r="AF8">
        <f t="shared" si="15"/>
        <v>1.0164</v>
      </c>
      <c r="AG8">
        <f t="shared" si="16"/>
        <v>1.1144000000000001</v>
      </c>
      <c r="AH8">
        <f t="shared" si="17"/>
        <v>-1.9228000000000001</v>
      </c>
      <c r="AI8">
        <f t="shared" si="18"/>
        <v>0.65260000000000007</v>
      </c>
      <c r="AJ8">
        <f t="shared" si="19"/>
        <v>6.6000000000000003E-2</v>
      </c>
      <c r="AK8">
        <f t="shared" si="20"/>
        <v>-1.6234999999999999</v>
      </c>
      <c r="AL8">
        <f t="shared" si="21"/>
        <v>-0.27600000000000002</v>
      </c>
      <c r="AM8">
        <f t="shared" si="22"/>
        <v>-3.5209999999999999</v>
      </c>
      <c r="AO8">
        <f t="shared" si="23"/>
        <v>0.64722911392404736</v>
      </c>
      <c r="AP8">
        <f t="shared" si="24"/>
        <v>-1.2631284569780474</v>
      </c>
    </row>
    <row r="9" spans="1:42" x14ac:dyDescent="0.2">
      <c r="A9" s="3" t="s">
        <v>20</v>
      </c>
      <c r="B9">
        <v>59</v>
      </c>
      <c r="C9">
        <v>50</v>
      </c>
      <c r="E9">
        <v>15.1</v>
      </c>
      <c r="F9">
        <v>10.3</v>
      </c>
      <c r="G9">
        <v>2.5</v>
      </c>
      <c r="H9">
        <v>0.8</v>
      </c>
      <c r="I9">
        <v>0.9</v>
      </c>
      <c r="J9">
        <v>2.1</v>
      </c>
      <c r="K9">
        <v>3.3</v>
      </c>
      <c r="L9">
        <v>4.9000000000000004</v>
      </c>
      <c r="M9">
        <v>9.6999999999999993</v>
      </c>
      <c r="N9">
        <v>0.1</v>
      </c>
      <c r="O9" s="1">
        <f t="shared" si="25"/>
        <v>0.71818442976156271</v>
      </c>
      <c r="P9" s="1">
        <f t="shared" si="26"/>
        <v>0.45389255960930763</v>
      </c>
      <c r="Q9">
        <f t="shared" si="0"/>
        <v>17.274399999999996</v>
      </c>
      <c r="R9">
        <f t="shared" si="1"/>
        <v>1.4728999999999999</v>
      </c>
      <c r="S9">
        <f t="shared" si="2"/>
        <v>1.7625</v>
      </c>
      <c r="T9">
        <f t="shared" si="3"/>
        <v>0.47760000000000002</v>
      </c>
      <c r="U9">
        <f t="shared" si="4"/>
        <v>-1.17E-2</v>
      </c>
      <c r="V9">
        <f t="shared" si="5"/>
        <v>-3.5595000000000003</v>
      </c>
      <c r="W9">
        <f t="shared" si="6"/>
        <v>-0.19469999999999998</v>
      </c>
      <c r="X9">
        <f t="shared" si="7"/>
        <v>-1.5092000000000001</v>
      </c>
      <c r="Y9">
        <f t="shared" si="8"/>
        <v>-8.827</v>
      </c>
      <c r="Z9">
        <f t="shared" si="9"/>
        <v>-6.1200000000000004E-2</v>
      </c>
      <c r="AA9">
        <f t="shared" si="10"/>
        <v>-5.6210000000000004</v>
      </c>
      <c r="AB9">
        <f t="shared" si="11"/>
        <v>1.3817868428612465</v>
      </c>
      <c r="AC9">
        <f t="shared" si="12"/>
        <v>0.7399</v>
      </c>
      <c r="AD9">
        <f t="shared" si="13"/>
        <v>2.6677000000000004</v>
      </c>
      <c r="AE9">
        <f t="shared" si="14"/>
        <v>0.48</v>
      </c>
      <c r="AF9">
        <f t="shared" si="15"/>
        <v>1.3552</v>
      </c>
      <c r="AG9">
        <f t="shared" si="16"/>
        <v>1.2537</v>
      </c>
      <c r="AH9">
        <f t="shared" si="17"/>
        <v>-1.8354000000000001</v>
      </c>
      <c r="AI9">
        <f t="shared" si="18"/>
        <v>0.82829999999999993</v>
      </c>
      <c r="AJ9">
        <f t="shared" si="19"/>
        <v>0.26950000000000002</v>
      </c>
      <c r="AK9">
        <f t="shared" si="20"/>
        <v>-1.8526999999999998</v>
      </c>
      <c r="AL9">
        <f t="shared" si="21"/>
        <v>-1.3800000000000002E-2</v>
      </c>
      <c r="AM9">
        <f t="shared" si="22"/>
        <v>-3.5209999999999999</v>
      </c>
      <c r="AO9">
        <f t="shared" si="23"/>
        <v>1.6569925596092991</v>
      </c>
      <c r="AP9">
        <f t="shared" si="24"/>
        <v>1.7531868428612469</v>
      </c>
    </row>
    <row r="10" spans="1:42" x14ac:dyDescent="0.2">
      <c r="A10" s="3" t="s">
        <v>21</v>
      </c>
      <c r="B10">
        <v>81</v>
      </c>
      <c r="C10">
        <v>80</v>
      </c>
      <c r="E10">
        <v>14.7</v>
      </c>
      <c r="F10">
        <v>5.3</v>
      </c>
      <c r="G10">
        <v>2.5</v>
      </c>
      <c r="H10">
        <v>1.6</v>
      </c>
      <c r="I10">
        <v>1.1000000000000001</v>
      </c>
      <c r="J10">
        <v>1.4</v>
      </c>
      <c r="K10">
        <v>2.5</v>
      </c>
      <c r="L10">
        <v>1.7</v>
      </c>
      <c r="M10">
        <v>4.4000000000000004</v>
      </c>
      <c r="N10">
        <v>7.1</v>
      </c>
      <c r="O10" s="1">
        <f t="shared" si="25"/>
        <v>0.97546105776558445</v>
      </c>
      <c r="P10" s="1">
        <f t="shared" si="26"/>
        <v>0.61649138850784935</v>
      </c>
      <c r="Q10">
        <f t="shared" si="0"/>
        <v>16.816799999999997</v>
      </c>
      <c r="R10">
        <f t="shared" si="1"/>
        <v>0.75789999999999991</v>
      </c>
      <c r="S10">
        <f t="shared" si="2"/>
        <v>1.7625</v>
      </c>
      <c r="T10">
        <f t="shared" si="3"/>
        <v>0.95520000000000005</v>
      </c>
      <c r="U10">
        <f t="shared" si="4"/>
        <v>-1.43E-2</v>
      </c>
      <c r="V10">
        <f t="shared" si="5"/>
        <v>-2.3729999999999998</v>
      </c>
      <c r="W10">
        <f t="shared" si="6"/>
        <v>-0.14749999999999999</v>
      </c>
      <c r="X10">
        <f t="shared" si="7"/>
        <v>-0.52359999999999995</v>
      </c>
      <c r="Y10">
        <f t="shared" si="8"/>
        <v>-4.0040000000000004</v>
      </c>
      <c r="Z10">
        <f t="shared" si="9"/>
        <v>-4.3451999999999993</v>
      </c>
      <c r="AA10">
        <f t="shared" si="10"/>
        <v>-5.6210000000000004</v>
      </c>
      <c r="AB10">
        <f t="shared" si="11"/>
        <v>1.8767870751409843</v>
      </c>
      <c r="AC10">
        <f t="shared" si="12"/>
        <v>0.72029999999999994</v>
      </c>
      <c r="AD10">
        <f t="shared" si="13"/>
        <v>1.3727</v>
      </c>
      <c r="AE10">
        <f t="shared" si="14"/>
        <v>0.48</v>
      </c>
      <c r="AF10">
        <f t="shared" si="15"/>
        <v>2.7103999999999999</v>
      </c>
      <c r="AG10">
        <f t="shared" si="16"/>
        <v>1.5323000000000002</v>
      </c>
      <c r="AH10">
        <f t="shared" si="17"/>
        <v>-1.2236</v>
      </c>
      <c r="AI10">
        <f t="shared" si="18"/>
        <v>0.62749999999999995</v>
      </c>
      <c r="AJ10">
        <f t="shared" si="19"/>
        <v>9.35E-2</v>
      </c>
      <c r="AK10">
        <f t="shared" si="20"/>
        <v>-0.84040000000000004</v>
      </c>
      <c r="AL10">
        <f t="shared" si="21"/>
        <v>-0.9798</v>
      </c>
      <c r="AM10">
        <f t="shared" si="22"/>
        <v>-3.5209999999999999</v>
      </c>
      <c r="AO10">
        <f t="shared" si="23"/>
        <v>3.8802913885078478</v>
      </c>
      <c r="AP10">
        <f t="shared" si="24"/>
        <v>2.8486870751409858</v>
      </c>
    </row>
    <row r="11" spans="1:42" x14ac:dyDescent="0.2">
      <c r="A11" s="3" t="s">
        <v>22</v>
      </c>
      <c r="B11">
        <v>68</v>
      </c>
      <c r="C11">
        <v>19</v>
      </c>
      <c r="E11">
        <v>13.2</v>
      </c>
      <c r="F11">
        <v>4.0999999999999996</v>
      </c>
      <c r="G11">
        <v>4.4000000000000004</v>
      </c>
      <c r="H11">
        <v>1.3</v>
      </c>
      <c r="I11">
        <v>0.5</v>
      </c>
      <c r="J11">
        <v>1.7</v>
      </c>
      <c r="K11">
        <v>3.2</v>
      </c>
      <c r="L11">
        <v>3</v>
      </c>
      <c r="M11">
        <v>8.6999999999999993</v>
      </c>
      <c r="N11">
        <v>1.5</v>
      </c>
      <c r="O11" s="1">
        <f t="shared" si="25"/>
        <v>7.8070934256055366E-2</v>
      </c>
      <c r="P11" s="1">
        <f t="shared" si="26"/>
        <v>4.934083044982699E-2</v>
      </c>
      <c r="Q11">
        <f t="shared" si="0"/>
        <v>15.100799999999998</v>
      </c>
      <c r="R11">
        <f t="shared" si="1"/>
        <v>0.58629999999999993</v>
      </c>
      <c r="S11">
        <f t="shared" si="2"/>
        <v>3.1019999999999999</v>
      </c>
      <c r="T11">
        <f t="shared" si="3"/>
        <v>0.77610000000000001</v>
      </c>
      <c r="U11">
        <f t="shared" si="4"/>
        <v>-6.4999999999999997E-3</v>
      </c>
      <c r="V11">
        <f t="shared" si="5"/>
        <v>-2.8815</v>
      </c>
      <c r="W11">
        <f t="shared" si="6"/>
        <v>-0.1888</v>
      </c>
      <c r="X11">
        <f t="shared" si="7"/>
        <v>-0.92399999999999993</v>
      </c>
      <c r="Y11">
        <f t="shared" si="8"/>
        <v>-7.9169999999999998</v>
      </c>
      <c r="Z11">
        <f t="shared" si="9"/>
        <v>-0.91799999999999993</v>
      </c>
      <c r="AA11">
        <f t="shared" si="10"/>
        <v>-5.6210000000000004</v>
      </c>
      <c r="AB11">
        <f t="shared" si="11"/>
        <v>0.15020847750865052</v>
      </c>
      <c r="AC11">
        <f t="shared" si="12"/>
        <v>0.64680000000000004</v>
      </c>
      <c r="AD11">
        <f t="shared" si="13"/>
        <v>1.0618999999999998</v>
      </c>
      <c r="AE11">
        <f t="shared" si="14"/>
        <v>0.84480000000000011</v>
      </c>
      <c r="AF11">
        <f t="shared" si="15"/>
        <v>2.2021999999999999</v>
      </c>
      <c r="AG11">
        <f t="shared" si="16"/>
        <v>0.69650000000000001</v>
      </c>
      <c r="AH11">
        <f t="shared" si="17"/>
        <v>-1.4858</v>
      </c>
      <c r="AI11">
        <f t="shared" si="18"/>
        <v>0.80320000000000003</v>
      </c>
      <c r="AJ11">
        <f t="shared" si="19"/>
        <v>0.16500000000000001</v>
      </c>
      <c r="AK11">
        <f t="shared" si="20"/>
        <v>-1.6617</v>
      </c>
      <c r="AL11">
        <f t="shared" si="21"/>
        <v>-0.20700000000000002</v>
      </c>
      <c r="AM11">
        <f t="shared" si="22"/>
        <v>-3.5209999999999999</v>
      </c>
      <c r="AO11">
        <f t="shared" si="23"/>
        <v>1.157740830449824</v>
      </c>
      <c r="AP11">
        <f t="shared" si="24"/>
        <v>-0.30489152249134843</v>
      </c>
    </row>
    <row r="12" spans="1:42" x14ac:dyDescent="0.2">
      <c r="A12" s="3" t="s">
        <v>23</v>
      </c>
      <c r="B12">
        <v>30</v>
      </c>
      <c r="C12">
        <v>14</v>
      </c>
      <c r="E12">
        <v>9.1</v>
      </c>
      <c r="F12">
        <v>9.8000000000000007</v>
      </c>
      <c r="G12">
        <v>2.2999999999999998</v>
      </c>
      <c r="H12">
        <v>0.5</v>
      </c>
      <c r="I12">
        <v>0.9</v>
      </c>
      <c r="J12">
        <v>2.4</v>
      </c>
      <c r="K12">
        <v>2.4</v>
      </c>
      <c r="L12">
        <v>1.4</v>
      </c>
      <c r="M12">
        <v>6.6</v>
      </c>
      <c r="N12">
        <v>0</v>
      </c>
      <c r="O12" s="1">
        <f t="shared" si="25"/>
        <v>0.21777777777777779</v>
      </c>
      <c r="P12" s="1">
        <f t="shared" si="26"/>
        <v>0.13763555555555557</v>
      </c>
      <c r="Q12">
        <f t="shared" si="0"/>
        <v>10.410399999999999</v>
      </c>
      <c r="R12">
        <f t="shared" si="1"/>
        <v>1.4014</v>
      </c>
      <c r="S12">
        <f t="shared" si="2"/>
        <v>1.6214999999999997</v>
      </c>
      <c r="T12">
        <f t="shared" si="3"/>
        <v>0.29849999999999999</v>
      </c>
      <c r="U12">
        <f t="shared" si="4"/>
        <v>-1.17E-2</v>
      </c>
      <c r="V12">
        <f t="shared" si="5"/>
        <v>-4.0679999999999996</v>
      </c>
      <c r="W12">
        <f t="shared" si="6"/>
        <v>-0.14159999999999998</v>
      </c>
      <c r="X12">
        <f t="shared" si="7"/>
        <v>-0.43119999999999997</v>
      </c>
      <c r="Y12">
        <f t="shared" si="8"/>
        <v>-6.0060000000000002</v>
      </c>
      <c r="Z12">
        <f t="shared" si="9"/>
        <v>0</v>
      </c>
      <c r="AA12">
        <f t="shared" si="10"/>
        <v>-5.6210000000000004</v>
      </c>
      <c r="AB12">
        <f t="shared" si="11"/>
        <v>0.41900444444444446</v>
      </c>
      <c r="AC12">
        <f t="shared" si="12"/>
        <v>0.44590000000000002</v>
      </c>
      <c r="AD12">
        <f t="shared" si="13"/>
        <v>2.5382000000000002</v>
      </c>
      <c r="AE12">
        <f t="shared" si="14"/>
        <v>0.44159999999999999</v>
      </c>
      <c r="AF12">
        <f t="shared" si="15"/>
        <v>0.84699999999999998</v>
      </c>
      <c r="AG12">
        <f t="shared" si="16"/>
        <v>1.2537</v>
      </c>
      <c r="AH12">
        <f t="shared" si="17"/>
        <v>-2.0975999999999999</v>
      </c>
      <c r="AI12">
        <f t="shared" si="18"/>
        <v>0.60239999999999994</v>
      </c>
      <c r="AJ12">
        <f t="shared" si="19"/>
        <v>7.6999999999999999E-2</v>
      </c>
      <c r="AK12">
        <f t="shared" si="20"/>
        <v>-1.2605999999999999</v>
      </c>
      <c r="AL12">
        <f t="shared" si="21"/>
        <v>0</v>
      </c>
      <c r="AM12">
        <f t="shared" si="22"/>
        <v>-3.5209999999999999</v>
      </c>
      <c r="AO12">
        <f t="shared" si="23"/>
        <v>-2.4100644444444459</v>
      </c>
      <c r="AP12">
        <f t="shared" si="24"/>
        <v>-0.25439555555555415</v>
      </c>
    </row>
    <row r="13" spans="1:42" x14ac:dyDescent="0.2">
      <c r="A13" s="3" t="s">
        <v>24</v>
      </c>
      <c r="B13">
        <v>61</v>
      </c>
      <c r="C13">
        <v>0</v>
      </c>
      <c r="E13">
        <v>10.3</v>
      </c>
      <c r="F13">
        <v>6.8</v>
      </c>
      <c r="G13">
        <v>1.6</v>
      </c>
      <c r="H13">
        <v>0.8</v>
      </c>
      <c r="I13">
        <v>0.6</v>
      </c>
      <c r="J13">
        <v>0.8</v>
      </c>
      <c r="K13">
        <v>2.6</v>
      </c>
      <c r="L13">
        <v>0.5</v>
      </c>
      <c r="M13">
        <v>8.6</v>
      </c>
      <c r="N13">
        <v>2.2000000000000002</v>
      </c>
      <c r="O13" s="1">
        <f t="shared" si="25"/>
        <v>0</v>
      </c>
      <c r="P13" s="1">
        <f t="shared" si="26"/>
        <v>0</v>
      </c>
      <c r="Q13">
        <f t="shared" si="0"/>
        <v>11.783199999999999</v>
      </c>
      <c r="R13">
        <f t="shared" si="1"/>
        <v>0.97239999999999993</v>
      </c>
      <c r="S13">
        <f t="shared" si="2"/>
        <v>1.1279999999999999</v>
      </c>
      <c r="T13">
        <f t="shared" si="3"/>
        <v>0.47760000000000002</v>
      </c>
      <c r="U13">
        <f t="shared" si="4"/>
        <v>-7.7999999999999996E-3</v>
      </c>
      <c r="V13">
        <f t="shared" si="5"/>
        <v>-1.3560000000000001</v>
      </c>
      <c r="W13">
        <f t="shared" si="6"/>
        <v>-0.15340000000000001</v>
      </c>
      <c r="X13">
        <f t="shared" si="7"/>
        <v>-0.154</v>
      </c>
      <c r="Y13">
        <f t="shared" si="8"/>
        <v>-7.8259999999999996</v>
      </c>
      <c r="Z13">
        <f t="shared" si="9"/>
        <v>-1.3464</v>
      </c>
      <c r="AA13">
        <f t="shared" si="10"/>
        <v>-5.6210000000000004</v>
      </c>
      <c r="AB13">
        <f t="shared" si="11"/>
        <v>0</v>
      </c>
      <c r="AC13">
        <f t="shared" si="12"/>
        <v>0.50470000000000004</v>
      </c>
      <c r="AD13">
        <f t="shared" si="13"/>
        <v>1.7612000000000001</v>
      </c>
      <c r="AE13">
        <f t="shared" si="14"/>
        <v>0.30720000000000003</v>
      </c>
      <c r="AF13">
        <f t="shared" si="15"/>
        <v>1.3552</v>
      </c>
      <c r="AG13">
        <f t="shared" si="16"/>
        <v>0.83579999999999999</v>
      </c>
      <c r="AH13">
        <f t="shared" si="17"/>
        <v>-0.69920000000000004</v>
      </c>
      <c r="AI13">
        <f t="shared" si="18"/>
        <v>0.65260000000000007</v>
      </c>
      <c r="AJ13">
        <f t="shared" si="19"/>
        <v>2.75E-2</v>
      </c>
      <c r="AK13">
        <f t="shared" si="20"/>
        <v>-1.6426000000000001</v>
      </c>
      <c r="AL13">
        <f t="shared" si="21"/>
        <v>-0.30360000000000004</v>
      </c>
      <c r="AM13">
        <f t="shared" si="22"/>
        <v>-3.5209999999999999</v>
      </c>
      <c r="AO13">
        <f t="shared" si="23"/>
        <v>-2.1033999999999988</v>
      </c>
      <c r="AP13">
        <f t="shared" si="24"/>
        <v>-0.7222000000000004</v>
      </c>
    </row>
    <row r="14" spans="1:42" x14ac:dyDescent="0.2">
      <c r="A14" s="3" t="s">
        <v>25</v>
      </c>
      <c r="B14">
        <v>47</v>
      </c>
      <c r="C14">
        <v>3</v>
      </c>
      <c r="E14">
        <v>12.9</v>
      </c>
      <c r="F14">
        <v>5.3</v>
      </c>
      <c r="G14">
        <v>4.7</v>
      </c>
      <c r="H14">
        <v>1.6</v>
      </c>
      <c r="I14">
        <v>0.4</v>
      </c>
      <c r="J14">
        <v>2.6</v>
      </c>
      <c r="K14">
        <v>3.5</v>
      </c>
      <c r="L14">
        <v>2.2999999999999998</v>
      </c>
      <c r="M14">
        <v>7.3</v>
      </c>
      <c r="N14">
        <v>3.9</v>
      </c>
      <c r="O14" s="1">
        <f t="shared" si="25"/>
        <v>4.0742417383431411E-3</v>
      </c>
      <c r="P14" s="1">
        <f t="shared" si="26"/>
        <v>2.5749207786328653E-3</v>
      </c>
      <c r="Q14">
        <f t="shared" si="0"/>
        <v>14.7576</v>
      </c>
      <c r="R14">
        <f t="shared" si="1"/>
        <v>0.75789999999999991</v>
      </c>
      <c r="S14">
        <f t="shared" si="2"/>
        <v>3.3134999999999999</v>
      </c>
      <c r="T14">
        <f t="shared" si="3"/>
        <v>0.95520000000000005</v>
      </c>
      <c r="U14">
        <f t="shared" si="4"/>
        <v>-5.1999999999999998E-3</v>
      </c>
      <c r="V14">
        <f t="shared" si="5"/>
        <v>-4.407</v>
      </c>
      <c r="W14">
        <f t="shared" si="6"/>
        <v>-0.20649999999999999</v>
      </c>
      <c r="X14">
        <f t="shared" si="7"/>
        <v>-0.70839999999999992</v>
      </c>
      <c r="Y14">
        <f t="shared" si="8"/>
        <v>-6.6429999999999998</v>
      </c>
      <c r="Z14">
        <f t="shared" si="9"/>
        <v>-2.3868</v>
      </c>
      <c r="AA14">
        <f t="shared" si="10"/>
        <v>-5.6210000000000004</v>
      </c>
      <c r="AB14">
        <f t="shared" si="11"/>
        <v>7.8388411045722025E-3</v>
      </c>
      <c r="AC14">
        <f t="shared" si="12"/>
        <v>0.6321</v>
      </c>
      <c r="AD14">
        <f t="shared" si="13"/>
        <v>1.3727</v>
      </c>
      <c r="AE14">
        <f t="shared" si="14"/>
        <v>0.90240000000000009</v>
      </c>
      <c r="AF14">
        <f t="shared" si="15"/>
        <v>2.7103999999999999</v>
      </c>
      <c r="AG14">
        <f t="shared" si="16"/>
        <v>0.55720000000000003</v>
      </c>
      <c r="AH14">
        <f t="shared" si="17"/>
        <v>-2.2724000000000002</v>
      </c>
      <c r="AI14">
        <f t="shared" si="18"/>
        <v>0.87850000000000006</v>
      </c>
      <c r="AJ14">
        <f t="shared" si="19"/>
        <v>0.1265</v>
      </c>
      <c r="AK14">
        <f t="shared" si="20"/>
        <v>-1.3943000000000001</v>
      </c>
      <c r="AL14">
        <f t="shared" si="21"/>
        <v>-0.53820000000000001</v>
      </c>
      <c r="AM14">
        <f t="shared" si="22"/>
        <v>-3.5209999999999999</v>
      </c>
      <c r="AO14">
        <f t="shared" si="23"/>
        <v>-0.19112507922136501</v>
      </c>
      <c r="AP14">
        <f t="shared" si="24"/>
        <v>-0.53826115889542869</v>
      </c>
    </row>
    <row r="15" spans="1:42" x14ac:dyDescent="0.2">
      <c r="A15" s="3" t="s">
        <v>26</v>
      </c>
      <c r="B15">
        <v>53</v>
      </c>
      <c r="C15">
        <v>4</v>
      </c>
      <c r="E15">
        <v>11.8</v>
      </c>
      <c r="F15">
        <v>10.6</v>
      </c>
      <c r="G15">
        <v>2.5</v>
      </c>
      <c r="H15">
        <v>0.4</v>
      </c>
      <c r="I15">
        <v>1.5</v>
      </c>
      <c r="J15">
        <v>2</v>
      </c>
      <c r="K15">
        <v>2.6</v>
      </c>
      <c r="L15">
        <v>1.4</v>
      </c>
      <c r="M15">
        <v>12</v>
      </c>
      <c r="N15">
        <v>0</v>
      </c>
      <c r="O15" s="1">
        <f t="shared" si="25"/>
        <v>5.6959772160911351E-3</v>
      </c>
      <c r="P15" s="1">
        <f t="shared" si="26"/>
        <v>3.5998576005695972E-3</v>
      </c>
      <c r="Q15">
        <f t="shared" si="0"/>
        <v>13.4992</v>
      </c>
      <c r="R15">
        <f t="shared" si="1"/>
        <v>1.5157999999999998</v>
      </c>
      <c r="S15">
        <f t="shared" si="2"/>
        <v>1.7625</v>
      </c>
      <c r="T15">
        <f t="shared" si="3"/>
        <v>0.23880000000000001</v>
      </c>
      <c r="U15">
        <f t="shared" si="4"/>
        <v>-1.95E-2</v>
      </c>
      <c r="V15">
        <f t="shared" si="5"/>
        <v>-3.39</v>
      </c>
      <c r="W15">
        <f t="shared" si="6"/>
        <v>-0.15340000000000001</v>
      </c>
      <c r="X15">
        <f t="shared" si="7"/>
        <v>-0.43119999999999997</v>
      </c>
      <c r="Y15">
        <f t="shared" si="8"/>
        <v>-10.92</v>
      </c>
      <c r="Z15">
        <f t="shared" si="9"/>
        <v>0</v>
      </c>
      <c r="AA15">
        <f t="shared" si="10"/>
        <v>-5.6210000000000004</v>
      </c>
      <c r="AB15">
        <f t="shared" si="11"/>
        <v>1.0959060163759344E-2</v>
      </c>
      <c r="AC15">
        <f t="shared" si="12"/>
        <v>0.57820000000000005</v>
      </c>
      <c r="AD15">
        <f t="shared" si="13"/>
        <v>2.7454000000000001</v>
      </c>
      <c r="AE15">
        <f t="shared" si="14"/>
        <v>0.48</v>
      </c>
      <c r="AF15">
        <f t="shared" si="15"/>
        <v>0.67759999999999998</v>
      </c>
      <c r="AG15">
        <f t="shared" si="16"/>
        <v>2.0895000000000001</v>
      </c>
      <c r="AH15">
        <f t="shared" si="17"/>
        <v>-1.748</v>
      </c>
      <c r="AI15">
        <f t="shared" si="18"/>
        <v>0.65260000000000007</v>
      </c>
      <c r="AJ15">
        <f t="shared" si="19"/>
        <v>7.6999999999999999E-2</v>
      </c>
      <c r="AK15">
        <f t="shared" si="20"/>
        <v>-2.2919999999999998</v>
      </c>
      <c r="AL15">
        <f t="shared" si="21"/>
        <v>0</v>
      </c>
      <c r="AM15">
        <f t="shared" si="22"/>
        <v>-3.5209999999999999</v>
      </c>
      <c r="AO15">
        <f t="shared" si="23"/>
        <v>-3.515200142399431</v>
      </c>
      <c r="AP15">
        <f t="shared" si="24"/>
        <v>-0.2497409398362409</v>
      </c>
    </row>
    <row r="16" spans="1:42" x14ac:dyDescent="0.2">
      <c r="A16" s="3" t="s">
        <v>27</v>
      </c>
      <c r="B16">
        <v>22</v>
      </c>
      <c r="C16">
        <v>1</v>
      </c>
      <c r="E16">
        <v>16.100000000000001</v>
      </c>
      <c r="F16">
        <v>6.6</v>
      </c>
      <c r="G16">
        <v>1.9</v>
      </c>
      <c r="H16">
        <v>1</v>
      </c>
      <c r="I16">
        <v>1</v>
      </c>
      <c r="J16">
        <v>1.2</v>
      </c>
      <c r="K16">
        <v>4.4000000000000004</v>
      </c>
      <c r="L16">
        <v>1.2</v>
      </c>
      <c r="M16">
        <v>7.5</v>
      </c>
      <c r="N16">
        <v>9</v>
      </c>
      <c r="O16" s="1">
        <f t="shared" si="25"/>
        <v>2.0661157024793389E-3</v>
      </c>
      <c r="P16" s="1">
        <f t="shared" si="26"/>
        <v>1.3057851239669422E-3</v>
      </c>
      <c r="Q16">
        <f t="shared" si="0"/>
        <v>18.418400000000002</v>
      </c>
      <c r="R16">
        <f t="shared" si="1"/>
        <v>0.94379999999999986</v>
      </c>
      <c r="S16">
        <f t="shared" si="2"/>
        <v>1.3394999999999999</v>
      </c>
      <c r="T16">
        <f t="shared" si="3"/>
        <v>0.59699999999999998</v>
      </c>
      <c r="U16">
        <f t="shared" si="4"/>
        <v>-1.2999999999999999E-2</v>
      </c>
      <c r="V16">
        <f t="shared" si="5"/>
        <v>-2.0339999999999998</v>
      </c>
      <c r="W16">
        <f t="shared" si="6"/>
        <v>-0.2596</v>
      </c>
      <c r="X16">
        <f t="shared" si="7"/>
        <v>-0.36959999999999998</v>
      </c>
      <c r="Y16">
        <f t="shared" si="8"/>
        <v>-6.8250000000000002</v>
      </c>
      <c r="Z16">
        <f t="shared" si="9"/>
        <v>-5.508</v>
      </c>
      <c r="AA16">
        <f t="shared" si="10"/>
        <v>-5.6210000000000004</v>
      </c>
      <c r="AB16">
        <f t="shared" si="11"/>
        <v>3.9752066115702478E-3</v>
      </c>
      <c r="AC16">
        <f t="shared" si="12"/>
        <v>0.78890000000000005</v>
      </c>
      <c r="AD16">
        <f t="shared" si="13"/>
        <v>1.7094</v>
      </c>
      <c r="AE16">
        <f t="shared" si="14"/>
        <v>0.36480000000000001</v>
      </c>
      <c r="AF16">
        <f t="shared" si="15"/>
        <v>1.694</v>
      </c>
      <c r="AG16">
        <f t="shared" si="16"/>
        <v>1.393</v>
      </c>
      <c r="AH16">
        <f t="shared" si="17"/>
        <v>-1.0488</v>
      </c>
      <c r="AI16">
        <f t="shared" si="18"/>
        <v>1.1044</v>
      </c>
      <c r="AJ16">
        <f t="shared" si="19"/>
        <v>6.6000000000000003E-2</v>
      </c>
      <c r="AK16">
        <f t="shared" si="20"/>
        <v>-1.4325000000000001</v>
      </c>
      <c r="AL16">
        <f t="shared" si="21"/>
        <v>-1.242</v>
      </c>
      <c r="AM16">
        <f t="shared" si="22"/>
        <v>-3.5209999999999999</v>
      </c>
      <c r="AO16">
        <f t="shared" si="23"/>
        <v>0.66980578512397404</v>
      </c>
      <c r="AP16">
        <f t="shared" si="24"/>
        <v>-0.11982479338843</v>
      </c>
    </row>
    <row r="17" spans="1:45" x14ac:dyDescent="0.2">
      <c r="A17" s="4"/>
      <c r="B17" s="3"/>
      <c r="C17" s="4"/>
      <c r="D17" s="4"/>
      <c r="E17" s="4"/>
      <c r="F17" s="5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</row>
    <row r="18" spans="1:45" x14ac:dyDescent="0.2">
      <c r="A18" s="4"/>
      <c r="B18" s="3"/>
      <c r="C18" s="4"/>
      <c r="D18" s="4"/>
      <c r="E18" s="4"/>
      <c r="F18" s="5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</row>
    <row r="19" spans="1:45" x14ac:dyDescent="0.2">
      <c r="A19" s="4"/>
      <c r="B19" s="3"/>
      <c r="C19" s="4"/>
      <c r="D19" s="4"/>
      <c r="E19" s="4"/>
      <c r="F19" s="5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4"/>
      <c r="AJ19" s="4"/>
      <c r="AK19" s="4"/>
      <c r="AL19" s="4"/>
      <c r="AM19" s="4"/>
    </row>
    <row r="22" spans="1:45" ht="17" x14ac:dyDescent="0.25">
      <c r="A22" s="6"/>
    </row>
    <row r="23" spans="1:45" x14ac:dyDescent="0.2">
      <c r="A23" s="8"/>
      <c r="B23" s="8"/>
      <c r="C23" s="8"/>
      <c r="D23" s="8" t="s">
        <v>64</v>
      </c>
    </row>
    <row r="24" spans="1:45" x14ac:dyDescent="0.2">
      <c r="A24" s="8" t="s">
        <v>0</v>
      </c>
      <c r="B24" s="8" t="s">
        <v>65</v>
      </c>
      <c r="C24" s="8" t="s">
        <v>71</v>
      </c>
      <c r="D24" s="8" t="s">
        <v>14</v>
      </c>
      <c r="E24" s="8" t="s">
        <v>70</v>
      </c>
      <c r="F24" s="8" t="s">
        <v>72</v>
      </c>
      <c r="G24" s="8" t="s">
        <v>73</v>
      </c>
      <c r="H24" s="8" t="s">
        <v>74</v>
      </c>
      <c r="I24" s="8" t="s">
        <v>75</v>
      </c>
      <c r="J24" s="8" t="s">
        <v>76</v>
      </c>
      <c r="K24" s="8" t="s">
        <v>77</v>
      </c>
      <c r="L24" s="8" t="s">
        <v>81</v>
      </c>
      <c r="M24" s="8" t="s">
        <v>78</v>
      </c>
      <c r="N24" s="8" t="s">
        <v>79</v>
      </c>
      <c r="O24" s="8" t="s">
        <v>82</v>
      </c>
      <c r="P24" s="8" t="s">
        <v>83</v>
      </c>
      <c r="Q24" s="8" t="s">
        <v>84</v>
      </c>
      <c r="R24" s="8"/>
      <c r="S24" s="8"/>
      <c r="T24" s="8"/>
      <c r="U24" s="8"/>
      <c r="V24" s="8"/>
      <c r="W24" s="8"/>
      <c r="X24" s="8"/>
      <c r="Y24" s="8"/>
      <c r="Z24" s="8"/>
      <c r="AA24" s="8"/>
      <c r="AB24" s="8"/>
      <c r="AC24" s="8"/>
      <c r="AD24" s="8"/>
      <c r="AE24" s="8"/>
      <c r="AF24" s="8"/>
      <c r="AG24" s="8"/>
    </row>
    <row r="25" spans="1:45" x14ac:dyDescent="0.2">
      <c r="A25" s="3" t="s">
        <v>56</v>
      </c>
      <c r="B25" s="2" t="s">
        <v>66</v>
      </c>
      <c r="C25" s="2">
        <v>109.8</v>
      </c>
      <c r="D25" s="2">
        <v>0.53400000000000003</v>
      </c>
      <c r="E25" s="2">
        <v>103.1</v>
      </c>
      <c r="F25" s="2">
        <v>6.7</v>
      </c>
      <c r="H25" s="2"/>
      <c r="I25" s="2"/>
      <c r="J25" s="2"/>
      <c r="K25" s="2"/>
      <c r="L25" s="2"/>
      <c r="M25" s="2">
        <v>-0.29170000000000001</v>
      </c>
      <c r="N25" s="2">
        <v>5.0000000000000001E-3</v>
      </c>
      <c r="O25" s="2">
        <f>SUM(G27:I27)</f>
        <v>1.6017499893749982</v>
      </c>
      <c r="P25" s="2">
        <f>SUM(J27:L27)</f>
        <v>2.9574474999999998</v>
      </c>
      <c r="Q25" s="2">
        <f>SUM(O25:P25)</f>
        <v>4.5591974893749985</v>
      </c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</row>
    <row r="26" spans="1:45" x14ac:dyDescent="0.2">
      <c r="A26" s="3"/>
      <c r="B26" s="2" t="s">
        <v>67</v>
      </c>
      <c r="C26" s="2">
        <v>111.6</v>
      </c>
      <c r="D26" s="2">
        <v>0.54</v>
      </c>
      <c r="E26" s="2">
        <v>101.7</v>
      </c>
      <c r="F26" s="2">
        <v>9.9</v>
      </c>
      <c r="G26" s="2"/>
      <c r="H26" s="2"/>
      <c r="I26" s="2"/>
      <c r="J26" s="2"/>
      <c r="K26" s="2"/>
      <c r="L26" s="2"/>
      <c r="M26" s="2">
        <v>-0.29170000000000001</v>
      </c>
      <c r="N26" s="2">
        <v>5.0000000000000001E-3</v>
      </c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M26" s="1"/>
      <c r="AN26" s="1"/>
      <c r="AO26" s="1"/>
      <c r="AP26" s="1"/>
      <c r="AR26" s="1"/>
      <c r="AS26" s="1"/>
    </row>
    <row r="27" spans="1:45" x14ac:dyDescent="0.2">
      <c r="A27" s="2"/>
      <c r="B27" s="2" t="s">
        <v>68</v>
      </c>
      <c r="C27" s="2">
        <v>-1.8</v>
      </c>
      <c r="D27" s="2">
        <v>-6.0000000000000001E-3</v>
      </c>
      <c r="E27" s="2">
        <v>1.4</v>
      </c>
      <c r="F27" s="2">
        <v>-3.2</v>
      </c>
      <c r="G27" s="2">
        <f>C27*0.2471</f>
        <v>-0.44478000000000001</v>
      </c>
      <c r="H27" s="2">
        <f>0.4789*AO4</f>
        <v>1.3892499893749977</v>
      </c>
      <c r="I27" s="2">
        <f>(C25-106.6)*0.2054</f>
        <v>0.65728000000000053</v>
      </c>
      <c r="J27" s="2">
        <f>(106.6-E25)*0.296</f>
        <v>1.036</v>
      </c>
      <c r="K27" s="2">
        <f>0.503*AP3</f>
        <v>1.5756474999999996</v>
      </c>
      <c r="L27" s="2">
        <f>0.247*E27</f>
        <v>0.3458</v>
      </c>
      <c r="M27" s="2">
        <v>-0.29170000000000001</v>
      </c>
      <c r="N27" s="2">
        <v>5.0000000000000001E-3</v>
      </c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  <c r="AC27" s="2"/>
      <c r="AD27" s="2"/>
      <c r="AE27" s="2"/>
      <c r="AF27" s="2"/>
      <c r="AG27" s="2"/>
    </row>
    <row r="28" spans="1:45" x14ac:dyDescent="0.2">
      <c r="A28" s="8"/>
      <c r="G28" s="2"/>
      <c r="I28" s="2"/>
      <c r="J28" s="2"/>
      <c r="L28" s="2"/>
      <c r="M28" s="2">
        <v>-0.29170000000000001</v>
      </c>
      <c r="N28" s="2">
        <v>5.0000000000000001E-3</v>
      </c>
      <c r="O28" s="2"/>
      <c r="P28" s="2"/>
      <c r="Q28" s="2"/>
    </row>
    <row r="29" spans="1:45" x14ac:dyDescent="0.2">
      <c r="A29" s="3" t="s">
        <v>16</v>
      </c>
      <c r="B29" s="2" t="s">
        <v>66</v>
      </c>
      <c r="C29" s="2">
        <v>112.6</v>
      </c>
      <c r="D29" s="2">
        <v>0.55300000000000005</v>
      </c>
      <c r="E29" s="2">
        <v>105.2</v>
      </c>
      <c r="F29" s="2">
        <v>7.4</v>
      </c>
      <c r="G29" s="2"/>
      <c r="H29" s="2"/>
      <c r="I29" s="2"/>
      <c r="J29" s="2"/>
      <c r="K29" s="2"/>
      <c r="L29" s="2"/>
      <c r="M29" s="2">
        <v>-0.29170000000000001</v>
      </c>
      <c r="N29" s="2">
        <v>5.0000000000000001E-3</v>
      </c>
      <c r="O29" s="2">
        <f t="shared" ref="O26:O83" si="27">SUM(G31:I31)</f>
        <v>5.6784579999999938</v>
      </c>
      <c r="P29" s="2">
        <f t="shared" ref="P26:P84" si="28">SUM(J31:L31)</f>
        <v>0.75895328437499776</v>
      </c>
      <c r="Q29" s="2">
        <f t="shared" ref="Q26:Q81" si="29">SUM(O29:P29)</f>
        <v>6.437411284374992</v>
      </c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</row>
    <row r="30" spans="1:45" x14ac:dyDescent="0.2">
      <c r="A30" s="3"/>
      <c r="B30" s="2" t="s">
        <v>67</v>
      </c>
      <c r="C30" s="2">
        <v>108.6</v>
      </c>
      <c r="D30" s="2">
        <v>0.52100000000000002</v>
      </c>
      <c r="E30" s="2">
        <v>99.5</v>
      </c>
      <c r="F30" s="2">
        <v>9.1</v>
      </c>
      <c r="G30" s="2"/>
      <c r="H30" s="2"/>
      <c r="I30" s="2"/>
      <c r="J30" s="2"/>
      <c r="K30" s="2"/>
      <c r="L30" s="2"/>
      <c r="M30" s="2">
        <v>-0.29170000000000001</v>
      </c>
      <c r="N30" s="2">
        <v>5.0000000000000001E-3</v>
      </c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</row>
    <row r="31" spans="1:45" x14ac:dyDescent="0.2">
      <c r="A31" s="2"/>
      <c r="B31" s="2" t="s">
        <v>68</v>
      </c>
      <c r="C31" s="2">
        <v>4</v>
      </c>
      <c r="D31" s="2">
        <v>3.2000000000000001E-2</v>
      </c>
      <c r="E31" s="2">
        <v>5.7</v>
      </c>
      <c r="F31" s="2">
        <v>-1.7</v>
      </c>
      <c r="G31" s="2">
        <f t="shared" ref="G28:G83" si="30">C31*0.2471</f>
        <v>0.98839999999999995</v>
      </c>
      <c r="H31" s="2">
        <f>0.4789*AO5</f>
        <v>3.4576579999999941</v>
      </c>
      <c r="I31" s="2">
        <f t="shared" ref="I28:I83" si="31">(C29-106.6)*0.2054</f>
        <v>1.2323999999999999</v>
      </c>
      <c r="J31" s="2">
        <f t="shared" ref="J28:J83" si="32">(106.6-E29)*0.296</f>
        <v>0.41439999999999744</v>
      </c>
      <c r="K31" s="2">
        <f>0.503*AP4</f>
        <v>-1.0633467156249996</v>
      </c>
      <c r="L31" s="2">
        <f t="shared" ref="L28:L83" si="33">0.247*E31</f>
        <v>1.4078999999999999</v>
      </c>
      <c r="M31" s="2">
        <v>-0.29170000000000001</v>
      </c>
      <c r="N31" s="2">
        <v>5.0000000000000001E-3</v>
      </c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</row>
    <row r="32" spans="1:45" x14ac:dyDescent="0.2">
      <c r="A32" s="8"/>
      <c r="G32" s="2"/>
      <c r="I32" s="2"/>
      <c r="J32" s="2"/>
      <c r="L32" s="2"/>
      <c r="M32" s="2">
        <v>-0.29170000000000001</v>
      </c>
      <c r="N32" s="2">
        <v>5.0000000000000001E-3</v>
      </c>
      <c r="O32" s="2"/>
      <c r="P32" s="2"/>
      <c r="Q32" s="2"/>
    </row>
    <row r="33" spans="1:33" x14ac:dyDescent="0.2">
      <c r="A33" s="3" t="s">
        <v>17</v>
      </c>
      <c r="B33" s="2" t="s">
        <v>66</v>
      </c>
      <c r="C33" s="2">
        <v>109.8</v>
      </c>
      <c r="D33" s="2">
        <v>0.53300000000000003</v>
      </c>
      <c r="E33" s="2">
        <v>102.8</v>
      </c>
      <c r="F33" s="2">
        <v>6.9</v>
      </c>
      <c r="G33" s="2"/>
      <c r="H33" s="2"/>
      <c r="I33" s="2"/>
      <c r="J33" s="2"/>
      <c r="K33" s="2"/>
      <c r="L33" s="2"/>
      <c r="M33" s="2">
        <v>-0.29170000000000001</v>
      </c>
      <c r="N33" s="2">
        <v>5.0000000000000001E-3</v>
      </c>
      <c r="O33" s="2">
        <f t="shared" si="27"/>
        <v>0.14628130671280426</v>
      </c>
      <c r="P33" s="2">
        <f t="shared" si="28"/>
        <v>0.15956460000000083</v>
      </c>
      <c r="Q33" s="2">
        <f t="shared" si="29"/>
        <v>0.30584590671280509</v>
      </c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</row>
    <row r="34" spans="1:33" x14ac:dyDescent="0.2">
      <c r="A34" s="3"/>
      <c r="B34" s="2" t="s">
        <v>67</v>
      </c>
      <c r="C34" s="2">
        <v>111.5</v>
      </c>
      <c r="D34" s="2">
        <v>0.54100000000000004</v>
      </c>
      <c r="E34" s="2">
        <v>102</v>
      </c>
      <c r="F34" s="2">
        <v>9.5</v>
      </c>
      <c r="G34" s="2"/>
      <c r="H34" s="2"/>
      <c r="I34" s="2"/>
      <c r="J34" s="2"/>
      <c r="K34" s="2"/>
      <c r="L34" s="2"/>
      <c r="M34" s="2">
        <v>-0.29170000000000001</v>
      </c>
      <c r="N34" s="2">
        <v>5.0000000000000001E-3</v>
      </c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</row>
    <row r="35" spans="1:33" x14ac:dyDescent="0.2">
      <c r="A35" s="2"/>
      <c r="B35" s="2" t="s">
        <v>68</v>
      </c>
      <c r="C35" s="2">
        <v>-1.7</v>
      </c>
      <c r="D35" s="2">
        <v>-8.0000000000000002E-3</v>
      </c>
      <c r="E35" s="2">
        <v>0.8</v>
      </c>
      <c r="F35" s="2">
        <v>-2.6</v>
      </c>
      <c r="G35" s="2">
        <f t="shared" si="30"/>
        <v>-0.42006999999999994</v>
      </c>
      <c r="H35" s="2">
        <f>0.4789*AO6</f>
        <v>-9.0928693287196313E-2</v>
      </c>
      <c r="I35" s="2">
        <f t="shared" si="31"/>
        <v>0.65728000000000053</v>
      </c>
      <c r="J35" s="2">
        <f t="shared" si="32"/>
        <v>1.1247999999999991</v>
      </c>
      <c r="K35" s="2">
        <f>0.503*AP5</f>
        <v>-1.1628353999999983</v>
      </c>
      <c r="L35" s="2">
        <f t="shared" si="33"/>
        <v>0.1976</v>
      </c>
      <c r="M35" s="2">
        <v>-0.29170000000000001</v>
      </c>
      <c r="N35" s="2">
        <v>5.0000000000000001E-3</v>
      </c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</row>
    <row r="36" spans="1:33" x14ac:dyDescent="0.2">
      <c r="A36" s="8"/>
      <c r="G36" s="2"/>
      <c r="I36" s="2"/>
      <c r="J36" s="2"/>
      <c r="L36" s="2"/>
      <c r="M36" s="2">
        <v>-0.29170000000000001</v>
      </c>
      <c r="N36" s="2">
        <v>5.0000000000000001E-3</v>
      </c>
      <c r="O36" s="2"/>
      <c r="P36" s="2"/>
      <c r="Q36" s="2"/>
    </row>
    <row r="37" spans="1:33" x14ac:dyDescent="0.2">
      <c r="A37" s="3" t="s">
        <v>19</v>
      </c>
      <c r="B37" s="2" t="s">
        <v>66</v>
      </c>
      <c r="C37" s="2">
        <v>112.1</v>
      </c>
      <c r="D37" s="2">
        <v>0.54800000000000004</v>
      </c>
      <c r="E37" s="2">
        <v>103.6</v>
      </c>
      <c r="F37" s="2">
        <v>8.6</v>
      </c>
      <c r="G37" s="2"/>
      <c r="H37" s="2"/>
      <c r="I37" s="2"/>
      <c r="J37" s="2"/>
      <c r="K37" s="2"/>
      <c r="L37" s="2"/>
      <c r="M37" s="2">
        <v>-0.29170000000000001</v>
      </c>
      <c r="N37" s="2">
        <v>5.0000000000000001E-3</v>
      </c>
      <c r="O37" s="2">
        <f t="shared" si="27"/>
        <v>2.1809580226582259</v>
      </c>
      <c r="P37" s="2">
        <f t="shared" si="28"/>
        <v>0.82074638614004203</v>
      </c>
      <c r="Q37" s="2">
        <f t="shared" si="29"/>
        <v>3.0017044087982678</v>
      </c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</row>
    <row r="38" spans="1:33" x14ac:dyDescent="0.2">
      <c r="A38" s="3"/>
      <c r="B38" s="2" t="s">
        <v>67</v>
      </c>
      <c r="C38" s="2">
        <v>109.1</v>
      </c>
      <c r="D38" s="2">
        <v>0.52600000000000002</v>
      </c>
      <c r="E38" s="2">
        <v>101.3</v>
      </c>
      <c r="F38" s="2">
        <v>7.8</v>
      </c>
      <c r="G38" s="2"/>
      <c r="H38" s="2"/>
      <c r="I38" s="2"/>
      <c r="J38" s="2"/>
      <c r="K38" s="2"/>
      <c r="L38" s="2"/>
      <c r="M38" s="2">
        <v>-0.29170000000000001</v>
      </c>
      <c r="N38" s="2">
        <v>5.0000000000000001E-3</v>
      </c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</row>
    <row r="39" spans="1:33" x14ac:dyDescent="0.2">
      <c r="A39" s="2"/>
      <c r="B39" s="2" t="s">
        <v>68</v>
      </c>
      <c r="C39" s="2">
        <v>3</v>
      </c>
      <c r="D39" s="2">
        <v>2.1999999999999999E-2</v>
      </c>
      <c r="E39" s="2">
        <v>2.2999999999999998</v>
      </c>
      <c r="F39" s="2">
        <v>0.8</v>
      </c>
      <c r="G39" s="2">
        <f t="shared" si="30"/>
        <v>0.74129999999999996</v>
      </c>
      <c r="H39" s="2">
        <f>0.4789*AO8</f>
        <v>0.30995802265822625</v>
      </c>
      <c r="I39" s="2">
        <f t="shared" si="31"/>
        <v>1.1296999999999999</v>
      </c>
      <c r="J39" s="2">
        <f t="shared" si="32"/>
        <v>0.8879999999999999</v>
      </c>
      <c r="K39" s="2">
        <f>0.503*AP8</f>
        <v>-0.63535361385995781</v>
      </c>
      <c r="L39" s="2">
        <f t="shared" si="33"/>
        <v>0.56809999999999994</v>
      </c>
      <c r="M39" s="2">
        <v>-0.29170000000000001</v>
      </c>
      <c r="N39" s="2">
        <v>5.0000000000000001E-3</v>
      </c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</row>
    <row r="40" spans="1:33" x14ac:dyDescent="0.2">
      <c r="A40" s="8"/>
      <c r="G40" s="2"/>
      <c r="I40" s="2"/>
      <c r="J40" s="2"/>
      <c r="L40" s="2"/>
      <c r="M40" s="2">
        <v>-0.29170000000000001</v>
      </c>
      <c r="N40" s="2">
        <v>5.0000000000000001E-3</v>
      </c>
      <c r="O40" s="2"/>
      <c r="P40" s="2"/>
      <c r="Q40" s="2"/>
    </row>
    <row r="41" spans="1:33" x14ac:dyDescent="0.2">
      <c r="A41" s="3" t="s">
        <v>15</v>
      </c>
      <c r="B41" s="2" t="s">
        <v>66</v>
      </c>
      <c r="C41" s="2">
        <v>109.8</v>
      </c>
      <c r="D41" s="2">
        <v>0.53500000000000003</v>
      </c>
      <c r="E41" s="2">
        <v>99.7</v>
      </c>
      <c r="F41" s="2">
        <v>10.1</v>
      </c>
      <c r="G41" s="2"/>
      <c r="H41" s="2"/>
      <c r="I41" s="2"/>
      <c r="J41" s="2"/>
      <c r="K41" s="2"/>
      <c r="L41" s="2"/>
      <c r="M41" s="2">
        <v>-0.29170000000000001</v>
      </c>
      <c r="N41" s="2">
        <v>5.0000000000000001E-3</v>
      </c>
      <c r="O41" s="2">
        <f t="shared" si="27"/>
        <v>1.682669551671254</v>
      </c>
      <c r="P41" s="2">
        <f t="shared" si="28"/>
        <v>2.2247620456381973</v>
      </c>
      <c r="Q41" s="2">
        <f t="shared" si="29"/>
        <v>3.9074315973094516</v>
      </c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</row>
    <row r="42" spans="1:33" x14ac:dyDescent="0.2">
      <c r="A42" s="3"/>
      <c r="B42" s="2" t="s">
        <v>67</v>
      </c>
      <c r="C42" s="2">
        <v>111.4</v>
      </c>
      <c r="D42" s="2">
        <v>0.53900000000000003</v>
      </c>
      <c r="E42" s="2">
        <v>105.1</v>
      </c>
      <c r="F42" s="2">
        <v>6.3</v>
      </c>
      <c r="G42" s="2"/>
      <c r="H42" s="2"/>
      <c r="I42" s="2"/>
      <c r="J42" s="2"/>
      <c r="K42" s="2"/>
      <c r="L42" s="2"/>
      <c r="M42" s="2">
        <v>-0.29170000000000001</v>
      </c>
      <c r="N42" s="2">
        <v>5.0000000000000001E-3</v>
      </c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</row>
    <row r="43" spans="1:33" x14ac:dyDescent="0.2">
      <c r="A43" s="2"/>
      <c r="B43" s="2" t="s">
        <v>68</v>
      </c>
      <c r="C43" s="2">
        <v>-1.6</v>
      </c>
      <c r="D43" s="2">
        <v>-4.0000000000000001E-3</v>
      </c>
      <c r="E43" s="2">
        <v>-5.4</v>
      </c>
      <c r="F43" s="2">
        <v>3.8</v>
      </c>
      <c r="G43" s="2">
        <f t="shared" si="30"/>
        <v>-0.39535999999999999</v>
      </c>
      <c r="H43" s="2">
        <f>0.4789*AO2</f>
        <v>1.4207495516712534</v>
      </c>
      <c r="I43" s="2">
        <f t="shared" si="31"/>
        <v>0.65728000000000053</v>
      </c>
      <c r="J43" s="2">
        <f t="shared" si="32"/>
        <v>2.0423999999999976</v>
      </c>
      <c r="K43" s="2">
        <f>0.503*AP2</f>
        <v>1.5161620456381999</v>
      </c>
      <c r="L43" s="2">
        <f t="shared" si="33"/>
        <v>-1.3338000000000001</v>
      </c>
      <c r="M43" s="2">
        <v>-0.29170000000000001</v>
      </c>
      <c r="N43" s="2">
        <v>5.0000000000000001E-3</v>
      </c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</row>
    <row r="44" spans="1:33" x14ac:dyDescent="0.2">
      <c r="A44" s="8"/>
      <c r="B44" s="8"/>
      <c r="C44" s="8"/>
      <c r="D44" s="8"/>
      <c r="E44" s="8"/>
      <c r="F44" s="8"/>
      <c r="G44" s="2"/>
      <c r="H44" s="8"/>
      <c r="I44" s="2"/>
      <c r="J44" s="2"/>
      <c r="K44" s="8"/>
      <c r="L44" s="2"/>
      <c r="M44" s="2">
        <v>-0.29170000000000001</v>
      </c>
      <c r="N44" s="2">
        <v>5.0000000000000001E-3</v>
      </c>
      <c r="O44" s="2"/>
      <c r="P44" s="2"/>
      <c r="Q44" s="2"/>
      <c r="R44" s="8"/>
      <c r="S44" s="8"/>
      <c r="T44" s="8"/>
      <c r="U44" s="8"/>
      <c r="V44" s="8"/>
      <c r="W44" s="8"/>
      <c r="X44" s="8"/>
      <c r="Y44" s="8"/>
      <c r="Z44" s="8"/>
      <c r="AA44" s="8"/>
      <c r="AB44" s="8"/>
      <c r="AC44" s="8"/>
      <c r="AD44" s="8"/>
      <c r="AE44" s="8"/>
      <c r="AF44" s="8"/>
      <c r="AG44" s="8"/>
    </row>
    <row r="45" spans="1:33" x14ac:dyDescent="0.2">
      <c r="A45" s="3" t="s">
        <v>21</v>
      </c>
      <c r="B45" s="2" t="s">
        <v>66</v>
      </c>
      <c r="C45" s="2">
        <v>108.6</v>
      </c>
      <c r="D45" s="2">
        <v>0.52</v>
      </c>
      <c r="E45" s="2">
        <v>98.7</v>
      </c>
      <c r="F45" s="2">
        <v>9.9</v>
      </c>
      <c r="G45" s="2"/>
      <c r="H45" s="2"/>
      <c r="I45" s="2"/>
      <c r="J45" s="2"/>
      <c r="K45" s="2"/>
      <c r="L45" s="2"/>
      <c r="M45" s="2">
        <v>-0.29170000000000001</v>
      </c>
      <c r="N45" s="2">
        <v>5.0000000000000001E-3</v>
      </c>
      <c r="O45" s="2">
        <f t="shared" si="27"/>
        <v>1.4042215459564085</v>
      </c>
      <c r="P45" s="2">
        <f t="shared" si="28"/>
        <v>2.1904895987959132</v>
      </c>
      <c r="Q45" s="2">
        <f t="shared" si="29"/>
        <v>3.5947111447523215</v>
      </c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</row>
    <row r="46" spans="1:33" x14ac:dyDescent="0.2">
      <c r="A46" s="3"/>
      <c r="B46" s="2" t="s">
        <v>67</v>
      </c>
      <c r="C46" s="2">
        <v>112.1</v>
      </c>
      <c r="D46" s="2">
        <v>0.55000000000000004</v>
      </c>
      <c r="E46" s="2">
        <v>105.1</v>
      </c>
      <c r="F46" s="2">
        <v>7</v>
      </c>
      <c r="G46" s="2"/>
      <c r="H46" s="2"/>
      <c r="I46" s="2"/>
      <c r="J46" s="2"/>
      <c r="K46" s="2"/>
      <c r="L46" s="2"/>
      <c r="M46" s="2">
        <v>-0.29170000000000001</v>
      </c>
      <c r="N46" s="2">
        <v>5.0000000000000001E-3</v>
      </c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</row>
    <row r="47" spans="1:33" x14ac:dyDescent="0.2">
      <c r="A47" s="2"/>
      <c r="B47" s="2" t="s">
        <v>68</v>
      </c>
      <c r="C47" s="2">
        <v>-3.5</v>
      </c>
      <c r="D47" s="2">
        <v>-0.03</v>
      </c>
      <c r="E47" s="2">
        <v>-6.4</v>
      </c>
      <c r="F47" s="2">
        <v>2.9</v>
      </c>
      <c r="G47" s="2">
        <f t="shared" si="30"/>
        <v>-0.8648499999999999</v>
      </c>
      <c r="H47" s="2">
        <f>0.4789*AO10</f>
        <v>1.8582715459564083</v>
      </c>
      <c r="I47" s="2">
        <f t="shared" si="31"/>
        <v>0.4108</v>
      </c>
      <c r="J47" s="2">
        <f t="shared" si="32"/>
        <v>2.3383999999999974</v>
      </c>
      <c r="K47" s="2">
        <f>0.503*AP10</f>
        <v>1.4328895987959158</v>
      </c>
      <c r="L47" s="2">
        <f t="shared" si="33"/>
        <v>-1.5808</v>
      </c>
      <c r="M47" s="2">
        <v>-0.29170000000000001</v>
      </c>
      <c r="N47" s="2">
        <v>5.0000000000000001E-3</v>
      </c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</row>
    <row r="48" spans="1:33" x14ac:dyDescent="0.2">
      <c r="A48" s="8"/>
      <c r="G48" s="2"/>
      <c r="I48" s="2"/>
      <c r="J48" s="2"/>
      <c r="L48" s="2"/>
      <c r="M48" s="2">
        <v>-0.29170000000000001</v>
      </c>
      <c r="N48" s="2">
        <v>5.0000000000000001E-3</v>
      </c>
      <c r="O48" s="2"/>
      <c r="P48" s="2"/>
      <c r="Q48" s="2"/>
    </row>
    <row r="49" spans="1:33" x14ac:dyDescent="0.2">
      <c r="A49" s="3" t="s">
        <v>69</v>
      </c>
      <c r="B49" s="2" t="s">
        <v>66</v>
      </c>
      <c r="C49" s="2">
        <v>114.8</v>
      </c>
      <c r="D49" s="2">
        <v>0.56299999999999994</v>
      </c>
      <c r="E49" s="2">
        <v>102</v>
      </c>
      <c r="F49" s="2">
        <v>12.8</v>
      </c>
      <c r="G49" s="2"/>
      <c r="H49" s="2"/>
      <c r="I49" s="2"/>
      <c r="J49" s="2"/>
      <c r="K49" s="2"/>
      <c r="L49" s="2"/>
      <c r="M49" s="2">
        <v>-0.29170000000000001</v>
      </c>
      <c r="N49" s="2">
        <v>5.0000000000000001E-3</v>
      </c>
      <c r="O49" s="2">
        <f t="shared" si="27"/>
        <v>3.323051306712804</v>
      </c>
      <c r="P49" s="2">
        <f t="shared" si="28"/>
        <v>0.43039973927335456</v>
      </c>
      <c r="Q49" s="2">
        <f t="shared" si="29"/>
        <v>3.7534510459861585</v>
      </c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</row>
    <row r="50" spans="1:33" x14ac:dyDescent="0.2">
      <c r="A50" s="3"/>
      <c r="B50" s="2" t="s">
        <v>67</v>
      </c>
      <c r="C50" s="2">
        <v>107.8</v>
      </c>
      <c r="D50" s="2">
        <v>0.52</v>
      </c>
      <c r="E50" s="2">
        <v>102.7</v>
      </c>
      <c r="F50" s="2">
        <v>5.0999999999999996</v>
      </c>
      <c r="G50" s="2"/>
      <c r="H50" s="2"/>
      <c r="I50" s="2"/>
      <c r="J50" s="2"/>
      <c r="K50" s="2"/>
      <c r="L50" s="2"/>
      <c r="M50" s="2">
        <v>-0.29170000000000001</v>
      </c>
      <c r="N50" s="2">
        <v>5.0000000000000001E-3</v>
      </c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</row>
    <row r="51" spans="1:33" x14ac:dyDescent="0.2">
      <c r="A51" s="2"/>
      <c r="B51" s="2" t="s">
        <v>68</v>
      </c>
      <c r="C51" s="2">
        <v>7</v>
      </c>
      <c r="D51" s="2">
        <v>4.2999999999999997E-2</v>
      </c>
      <c r="E51" s="2">
        <v>-0.7</v>
      </c>
      <c r="F51" s="2">
        <v>7.7</v>
      </c>
      <c r="G51" s="2">
        <f t="shared" si="30"/>
        <v>1.7296999999999998</v>
      </c>
      <c r="H51" s="2">
        <f>0.4789*AO6</f>
        <v>-9.0928693287196313E-2</v>
      </c>
      <c r="I51" s="2">
        <f t="shared" si="31"/>
        <v>1.6842800000000007</v>
      </c>
      <c r="J51" s="2">
        <f t="shared" si="32"/>
        <v>1.3615999999999981</v>
      </c>
      <c r="K51" s="2">
        <f>0.503*AP6</f>
        <v>-0.75830026072664358</v>
      </c>
      <c r="L51" s="2">
        <f t="shared" si="33"/>
        <v>-0.1729</v>
      </c>
      <c r="M51" s="2">
        <v>-0.29170000000000001</v>
      </c>
      <c r="N51" s="2">
        <v>5.0000000000000001E-3</v>
      </c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</row>
    <row r="52" spans="1:33" x14ac:dyDescent="0.2">
      <c r="A52" s="8"/>
      <c r="G52" s="2"/>
      <c r="I52" s="2"/>
      <c r="J52" s="2"/>
      <c r="L52" s="2"/>
      <c r="M52" s="2">
        <v>-0.29170000000000001</v>
      </c>
      <c r="N52" s="2">
        <v>5.0000000000000001E-3</v>
      </c>
      <c r="O52" s="2"/>
      <c r="P52" s="2"/>
      <c r="Q52" s="2"/>
    </row>
    <row r="53" spans="1:33" x14ac:dyDescent="0.2">
      <c r="A53" s="3" t="s">
        <v>18</v>
      </c>
      <c r="B53" s="2" t="s">
        <v>66</v>
      </c>
      <c r="C53" s="2">
        <v>111.7</v>
      </c>
      <c r="D53" s="2">
        <v>0.53900000000000003</v>
      </c>
      <c r="E53" s="2">
        <v>100.7</v>
      </c>
      <c r="F53" s="2">
        <v>11.1</v>
      </c>
      <c r="G53" s="2"/>
      <c r="H53" s="2"/>
      <c r="I53" s="2"/>
      <c r="J53" s="2"/>
      <c r="K53" s="2"/>
      <c r="L53" s="2"/>
      <c r="M53" s="2">
        <v>-0.29170000000000001</v>
      </c>
      <c r="N53" s="2">
        <v>5.0000000000000001E-3</v>
      </c>
      <c r="O53" s="2">
        <f t="shared" si="27"/>
        <v>5.0463735335787252</v>
      </c>
      <c r="P53" s="2">
        <f t="shared" si="28"/>
        <v>0.76445211493674448</v>
      </c>
      <c r="Q53" s="2">
        <f t="shared" si="29"/>
        <v>5.8108256485154701</v>
      </c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  <c r="AG53" s="2"/>
    </row>
    <row r="54" spans="1:33" x14ac:dyDescent="0.2">
      <c r="A54" s="3"/>
      <c r="B54" s="2" t="s">
        <v>67</v>
      </c>
      <c r="C54" s="2">
        <v>109.9</v>
      </c>
      <c r="D54" s="2">
        <v>0.53600000000000003</v>
      </c>
      <c r="E54" s="2">
        <v>103.6</v>
      </c>
      <c r="F54" s="2">
        <v>6.4</v>
      </c>
      <c r="G54" s="2"/>
      <c r="H54" s="2"/>
      <c r="I54" s="2"/>
      <c r="J54" s="2"/>
      <c r="K54" s="2"/>
      <c r="L54" s="2"/>
      <c r="M54" s="2">
        <v>-0.29170000000000001</v>
      </c>
      <c r="N54" s="2">
        <v>5.0000000000000001E-3</v>
      </c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</row>
    <row r="55" spans="1:33" x14ac:dyDescent="0.2">
      <c r="A55" s="2"/>
      <c r="B55" s="2" t="s">
        <v>68</v>
      </c>
      <c r="C55" s="2">
        <v>1.8</v>
      </c>
      <c r="D55" s="2">
        <v>3.0000000000000001E-3</v>
      </c>
      <c r="E55" s="2">
        <v>-2.9</v>
      </c>
      <c r="F55" s="2">
        <v>4.7</v>
      </c>
      <c r="G55" s="2">
        <f t="shared" si="30"/>
        <v>0.44478000000000001</v>
      </c>
      <c r="H55" s="2">
        <f xml:space="preserve"> 0.4789*AO7</f>
        <v>3.5540535335787231</v>
      </c>
      <c r="I55" s="2">
        <f t="shared" si="31"/>
        <v>1.0475400000000017</v>
      </c>
      <c r="J55" s="2">
        <f t="shared" si="32"/>
        <v>1.7463999999999973</v>
      </c>
      <c r="K55" s="2">
        <f>0.503*AP7</f>
        <v>-0.26564788506325282</v>
      </c>
      <c r="L55" s="2">
        <f t="shared" si="33"/>
        <v>-0.71629999999999994</v>
      </c>
      <c r="M55" s="2">
        <v>-0.29170000000000001</v>
      </c>
      <c r="N55" s="2">
        <v>5.0000000000000001E-3</v>
      </c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</row>
    <row r="56" spans="1:33" x14ac:dyDescent="0.2">
      <c r="A56" s="8"/>
      <c r="G56" s="2"/>
      <c r="I56" s="2"/>
      <c r="J56" s="2"/>
      <c r="L56" s="2"/>
      <c r="M56" s="2">
        <v>-0.29170000000000001</v>
      </c>
      <c r="N56" s="2">
        <v>5.0000000000000001E-3</v>
      </c>
      <c r="O56" s="2"/>
      <c r="P56" s="2"/>
      <c r="Q56" s="2"/>
    </row>
    <row r="57" spans="1:33" x14ac:dyDescent="0.2">
      <c r="A57" s="3" t="s">
        <v>20</v>
      </c>
      <c r="B57" s="2" t="s">
        <v>66</v>
      </c>
      <c r="C57" s="2">
        <v>107.2</v>
      </c>
      <c r="D57" s="2">
        <v>0.51400000000000001</v>
      </c>
      <c r="E57" s="2">
        <v>96.8</v>
      </c>
      <c r="F57" s="2">
        <v>10.4</v>
      </c>
      <c r="G57" s="2"/>
      <c r="H57" s="2"/>
      <c r="I57" s="2"/>
      <c r="J57" s="2"/>
      <c r="K57" s="2"/>
      <c r="L57" s="2"/>
      <c r="M57" s="2">
        <v>-0.29170000000000001</v>
      </c>
      <c r="N57" s="2">
        <v>5.0000000000000001E-3</v>
      </c>
      <c r="O57" s="2">
        <f t="shared" si="27"/>
        <v>0.72130154595641027</v>
      </c>
      <c r="P57" s="2">
        <f t="shared" si="28"/>
        <v>1.732552981959206</v>
      </c>
      <c r="Q57" s="2">
        <f t="shared" si="29"/>
        <v>2.4538545279156163</v>
      </c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</row>
    <row r="58" spans="1:33" x14ac:dyDescent="0.2">
      <c r="A58" s="3"/>
      <c r="B58" s="2" t="s">
        <v>67</v>
      </c>
      <c r="C58" s="2">
        <v>112.3</v>
      </c>
      <c r="D58" s="2">
        <v>0.54800000000000004</v>
      </c>
      <c r="E58" s="2">
        <v>105.1</v>
      </c>
      <c r="F58" s="2">
        <v>7.1</v>
      </c>
      <c r="G58" s="2"/>
      <c r="H58" s="2"/>
      <c r="I58" s="2"/>
      <c r="J58" s="2"/>
      <c r="K58" s="2"/>
      <c r="L58" s="2"/>
      <c r="M58" s="2">
        <v>-0.29170000000000001</v>
      </c>
      <c r="N58" s="2">
        <v>5.0000000000000001E-3</v>
      </c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</row>
    <row r="59" spans="1:33" x14ac:dyDescent="0.2">
      <c r="A59" s="2"/>
      <c r="B59" s="2" t="s">
        <v>68</v>
      </c>
      <c r="C59" s="2">
        <v>-5.0999999999999996</v>
      </c>
      <c r="D59" s="2">
        <v>-3.4000000000000002E-2</v>
      </c>
      <c r="E59" s="2">
        <v>-8.3000000000000007</v>
      </c>
      <c r="F59" s="2">
        <v>3.3</v>
      </c>
      <c r="G59" s="2">
        <f t="shared" si="30"/>
        <v>-1.2602099999999998</v>
      </c>
      <c r="H59" s="2">
        <f>0.4789*AO10</f>
        <v>1.8582715459564083</v>
      </c>
      <c r="I59" s="2">
        <f t="shared" si="31"/>
        <v>0.12324000000000175</v>
      </c>
      <c r="J59" s="2">
        <f t="shared" si="32"/>
        <v>2.9007999999999989</v>
      </c>
      <c r="K59" s="2">
        <f>0.503*AP9</f>
        <v>0.88185298195920725</v>
      </c>
      <c r="L59" s="2">
        <f t="shared" si="33"/>
        <v>-2.0501</v>
      </c>
      <c r="M59" s="2">
        <v>-0.29170000000000001</v>
      </c>
      <c r="N59" s="2">
        <v>5.0000000000000001E-3</v>
      </c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  <c r="AC59" s="2"/>
      <c r="AD59" s="2"/>
      <c r="AE59" s="2"/>
      <c r="AF59" s="2"/>
      <c r="AG59" s="2"/>
    </row>
    <row r="60" spans="1:33" x14ac:dyDescent="0.2">
      <c r="A60" s="8"/>
      <c r="G60" s="2"/>
      <c r="I60" s="2"/>
      <c r="J60" s="2"/>
      <c r="L60" s="2"/>
      <c r="M60" s="2">
        <v>-0.29170000000000001</v>
      </c>
      <c r="N60" s="2">
        <v>5.0000000000000001E-3</v>
      </c>
      <c r="O60" s="2"/>
      <c r="P60" s="2"/>
      <c r="Q60" s="2"/>
    </row>
    <row r="61" spans="1:33" x14ac:dyDescent="0.2">
      <c r="A61" s="3" t="s">
        <v>23</v>
      </c>
      <c r="B61" s="2" t="s">
        <v>66</v>
      </c>
      <c r="C61" s="2">
        <v>111.4</v>
      </c>
      <c r="D61" s="2">
        <v>0.55000000000000004</v>
      </c>
      <c r="E61" s="2">
        <v>104.4</v>
      </c>
      <c r="F61" s="2">
        <v>7</v>
      </c>
      <c r="G61" s="2"/>
      <c r="H61" s="2"/>
      <c r="I61" s="2"/>
      <c r="J61" s="2"/>
      <c r="K61" s="2"/>
      <c r="L61" s="2"/>
      <c r="M61" s="2">
        <v>-0.29170000000000001</v>
      </c>
      <c r="N61" s="2">
        <v>5.0000000000000001E-3</v>
      </c>
      <c r="O61" s="2">
        <f t="shared" si="27"/>
        <v>7.8840137555557299E-2</v>
      </c>
      <c r="P61" s="2">
        <f t="shared" si="28"/>
        <v>1.1654390355555528</v>
      </c>
      <c r="Q61" s="2">
        <f t="shared" si="29"/>
        <v>1.24427917311111</v>
      </c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</row>
    <row r="62" spans="1:33" x14ac:dyDescent="0.2">
      <c r="A62" s="3"/>
      <c r="B62" s="2" t="s">
        <v>67</v>
      </c>
      <c r="C62" s="2">
        <v>110.4</v>
      </c>
      <c r="D62" s="2">
        <v>0.53300000000000003</v>
      </c>
      <c r="E62" s="2">
        <v>101.8</v>
      </c>
      <c r="F62" s="2">
        <v>8.6</v>
      </c>
      <c r="G62" s="2"/>
      <c r="H62" s="2"/>
      <c r="I62" s="2"/>
      <c r="J62" s="2"/>
      <c r="K62" s="2"/>
      <c r="L62" s="2"/>
      <c r="M62" s="2">
        <v>-0.29170000000000001</v>
      </c>
      <c r="N62" s="2">
        <v>5.0000000000000001E-3</v>
      </c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</row>
    <row r="63" spans="1:33" x14ac:dyDescent="0.2">
      <c r="A63" s="2"/>
      <c r="B63" s="2" t="s">
        <v>68</v>
      </c>
      <c r="C63" s="2">
        <v>1</v>
      </c>
      <c r="D63" s="2">
        <v>1.7000000000000001E-2</v>
      </c>
      <c r="E63" s="2">
        <v>2.6</v>
      </c>
      <c r="F63" s="2">
        <v>-1.6</v>
      </c>
      <c r="G63" s="2">
        <f t="shared" si="30"/>
        <v>0.24709999999999999</v>
      </c>
      <c r="H63" s="2">
        <f>0.4789*AO12</f>
        <v>-1.154179862444445</v>
      </c>
      <c r="I63" s="2">
        <f t="shared" si="31"/>
        <v>0.98592000000000235</v>
      </c>
      <c r="J63" s="2">
        <f t="shared" si="32"/>
        <v>0.65119999999999656</v>
      </c>
      <c r="K63" s="2">
        <f>0.503*AP12</f>
        <v>-0.12796096444444374</v>
      </c>
      <c r="L63" s="2">
        <f t="shared" si="33"/>
        <v>0.64219999999999999</v>
      </c>
      <c r="M63" s="2">
        <v>-0.29170000000000001</v>
      </c>
      <c r="N63" s="2">
        <v>5.0000000000000001E-3</v>
      </c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</row>
    <row r="64" spans="1:33" x14ac:dyDescent="0.2">
      <c r="A64" s="8"/>
      <c r="B64" s="8"/>
      <c r="C64" s="8"/>
      <c r="D64" s="8"/>
      <c r="E64" s="8"/>
      <c r="F64" s="8"/>
      <c r="G64" s="2"/>
      <c r="H64" s="8"/>
      <c r="I64" s="2"/>
      <c r="J64" s="2"/>
      <c r="K64" s="8"/>
      <c r="L64" s="2"/>
      <c r="M64" s="2">
        <v>-0.29170000000000001</v>
      </c>
      <c r="N64" s="2">
        <v>5.0000000000000001E-3</v>
      </c>
      <c r="O64" s="2"/>
      <c r="P64" s="2"/>
      <c r="Q64" s="2"/>
      <c r="R64" s="8"/>
      <c r="S64" s="8"/>
      <c r="T64" s="8"/>
      <c r="U64" s="8"/>
      <c r="V64" s="8"/>
      <c r="W64" s="8"/>
      <c r="X64" s="8"/>
      <c r="Y64" s="8"/>
      <c r="Z64" s="8"/>
      <c r="AA64" s="8"/>
      <c r="AB64" s="8"/>
      <c r="AC64" s="8"/>
      <c r="AD64" s="8"/>
      <c r="AE64" s="8"/>
      <c r="AF64" s="8"/>
      <c r="AG64" s="8"/>
    </row>
    <row r="65" spans="1:33" x14ac:dyDescent="0.2">
      <c r="A65" s="3" t="s">
        <v>22</v>
      </c>
      <c r="B65" s="2" t="s">
        <v>66</v>
      </c>
      <c r="C65" s="2">
        <v>108.3</v>
      </c>
      <c r="D65" s="2">
        <v>0.53400000000000003</v>
      </c>
      <c r="E65" s="2">
        <v>107</v>
      </c>
      <c r="F65" s="2">
        <v>1.2</v>
      </c>
      <c r="G65" s="2"/>
      <c r="H65" s="2"/>
      <c r="I65" s="2"/>
      <c r="J65" s="2"/>
      <c r="K65" s="2"/>
      <c r="L65" s="2"/>
      <c r="M65" s="2">
        <v>-0.29170000000000001</v>
      </c>
      <c r="N65" s="2">
        <v>5.0000000000000001E-3</v>
      </c>
      <c r="O65" s="2">
        <f t="shared" si="27"/>
        <v>0.1623220837024214</v>
      </c>
      <c r="P65" s="2">
        <f t="shared" si="28"/>
        <v>1.2102395641868502</v>
      </c>
      <c r="Q65" s="2">
        <f t="shared" si="29"/>
        <v>1.3725616478892717</v>
      </c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</row>
    <row r="66" spans="1:33" x14ac:dyDescent="0.2">
      <c r="A66" s="3"/>
      <c r="B66" s="2" t="s">
        <v>67</v>
      </c>
      <c r="C66" s="2">
        <v>111.3</v>
      </c>
      <c r="D66" s="2">
        <v>0.53800000000000003</v>
      </c>
      <c r="E66" s="2">
        <v>101</v>
      </c>
      <c r="F66" s="2">
        <v>10.3</v>
      </c>
      <c r="G66" s="2"/>
      <c r="H66" s="2"/>
      <c r="I66" s="2"/>
      <c r="J66" s="2"/>
      <c r="K66" s="2"/>
      <c r="L66" s="2"/>
      <c r="M66" s="2">
        <v>-0.29170000000000001</v>
      </c>
      <c r="N66" s="2">
        <v>5.0000000000000001E-3</v>
      </c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</row>
    <row r="67" spans="1:33" x14ac:dyDescent="0.2">
      <c r="A67" s="2"/>
      <c r="B67" s="2" t="s">
        <v>68</v>
      </c>
      <c r="C67" s="2">
        <v>-3</v>
      </c>
      <c r="D67" s="2">
        <v>-4.0000000000000001E-3</v>
      </c>
      <c r="E67" s="2">
        <v>6</v>
      </c>
      <c r="F67" s="2">
        <v>-9.1</v>
      </c>
      <c r="G67" s="2">
        <f t="shared" si="30"/>
        <v>-0.74129999999999996</v>
      </c>
      <c r="H67" s="2">
        <f>0.4789*AO11</f>
        <v>0.55444208370242076</v>
      </c>
      <c r="I67" s="2">
        <f t="shared" si="31"/>
        <v>0.3491800000000006</v>
      </c>
      <c r="J67" s="2">
        <f t="shared" si="32"/>
        <v>-0.11840000000000167</v>
      </c>
      <c r="K67" s="2">
        <f>0.503*AP11</f>
        <v>-0.15336043581314826</v>
      </c>
      <c r="L67" s="2">
        <f t="shared" si="33"/>
        <v>1.482</v>
      </c>
      <c r="M67" s="2">
        <v>-0.29170000000000001</v>
      </c>
      <c r="N67" s="2">
        <v>5.0000000000000001E-3</v>
      </c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</row>
    <row r="68" spans="1:33" x14ac:dyDescent="0.2">
      <c r="A68" s="8"/>
      <c r="G68" s="2"/>
      <c r="I68" s="2"/>
      <c r="J68" s="2"/>
      <c r="L68" s="2"/>
      <c r="M68" s="2">
        <v>-0.29170000000000001</v>
      </c>
      <c r="N68" s="2">
        <v>5.0000000000000001E-3</v>
      </c>
      <c r="O68" s="2"/>
      <c r="P68" s="2"/>
      <c r="Q68" s="2"/>
    </row>
    <row r="69" spans="1:33" x14ac:dyDescent="0.2">
      <c r="A69" s="3" t="s">
        <v>24</v>
      </c>
      <c r="B69" s="2" t="s">
        <v>66</v>
      </c>
      <c r="C69" s="2">
        <v>110.5</v>
      </c>
      <c r="D69" s="2">
        <v>0.52400000000000002</v>
      </c>
      <c r="E69" s="2">
        <v>104.1</v>
      </c>
      <c r="F69" s="2">
        <v>6.3</v>
      </c>
      <c r="G69" s="2"/>
      <c r="H69" s="2"/>
      <c r="I69" s="2"/>
      <c r="J69" s="2"/>
      <c r="K69" s="2"/>
      <c r="L69" s="2"/>
      <c r="M69" s="2">
        <v>-0.29170000000000001</v>
      </c>
      <c r="N69" s="2">
        <v>5.0000000000000001E-3</v>
      </c>
      <c r="O69" s="2">
        <f t="shared" si="27"/>
        <v>-0.25567825999999827</v>
      </c>
      <c r="P69" s="2">
        <f t="shared" si="28"/>
        <v>0.87073339999999977</v>
      </c>
      <c r="Q69" s="2">
        <f t="shared" si="29"/>
        <v>0.6150551400000015</v>
      </c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</row>
    <row r="70" spans="1:33" x14ac:dyDescent="0.2">
      <c r="A70" s="3"/>
      <c r="B70" s="2" t="s">
        <v>67</v>
      </c>
      <c r="C70" s="2">
        <v>110.7</v>
      </c>
      <c r="D70" s="2">
        <v>0.54</v>
      </c>
      <c r="E70" s="2">
        <v>102.1</v>
      </c>
      <c r="F70" s="2">
        <v>8.6</v>
      </c>
      <c r="G70" s="2"/>
      <c r="H70" s="2"/>
      <c r="I70" s="2"/>
      <c r="J70" s="2"/>
      <c r="K70" s="2"/>
      <c r="L70" s="2"/>
      <c r="M70" s="2">
        <v>-0.29170000000000001</v>
      </c>
      <c r="N70" s="2">
        <v>5.0000000000000001E-3</v>
      </c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</row>
    <row r="71" spans="1:33" x14ac:dyDescent="0.2">
      <c r="A71" s="2"/>
      <c r="B71" s="2" t="s">
        <v>68</v>
      </c>
      <c r="C71" s="2">
        <v>-0.2</v>
      </c>
      <c r="D71" s="2">
        <v>-1.6E-2</v>
      </c>
      <c r="E71" s="2">
        <v>2</v>
      </c>
      <c r="F71" s="2">
        <v>-2.2999999999999998</v>
      </c>
      <c r="G71" s="2">
        <f t="shared" si="30"/>
        <v>-4.9419999999999999E-2</v>
      </c>
      <c r="H71" s="2">
        <f>0.4789*AO13</f>
        <v>-1.0073182599999995</v>
      </c>
      <c r="I71" s="2">
        <f t="shared" si="31"/>
        <v>0.80106000000000122</v>
      </c>
      <c r="J71" s="2">
        <f t="shared" si="32"/>
        <v>0.74</v>
      </c>
      <c r="K71" s="2">
        <f>0.503*AP13</f>
        <v>-0.36326660000000022</v>
      </c>
      <c r="L71" s="2">
        <f t="shared" si="33"/>
        <v>0.49399999999999999</v>
      </c>
      <c r="M71" s="2">
        <v>-0.29170000000000001</v>
      </c>
      <c r="N71" s="2">
        <v>5.0000000000000001E-3</v>
      </c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</row>
    <row r="72" spans="1:33" x14ac:dyDescent="0.2">
      <c r="A72" s="8"/>
      <c r="G72" s="2"/>
      <c r="I72" s="2"/>
      <c r="J72" s="2"/>
      <c r="L72" s="2"/>
      <c r="M72" s="2">
        <v>-0.29170000000000001</v>
      </c>
      <c r="N72" s="2">
        <v>5.0000000000000001E-3</v>
      </c>
      <c r="O72" s="2"/>
      <c r="P72" s="2"/>
      <c r="Q72" s="2"/>
    </row>
    <row r="73" spans="1:33" x14ac:dyDescent="0.2">
      <c r="A73" s="3" t="s">
        <v>26</v>
      </c>
      <c r="B73" s="2" t="s">
        <v>66</v>
      </c>
      <c r="C73" s="2">
        <v>110.2</v>
      </c>
      <c r="D73" s="2">
        <v>0.52100000000000002</v>
      </c>
      <c r="E73" s="2">
        <v>106.4</v>
      </c>
      <c r="F73" s="2">
        <v>3.8</v>
      </c>
      <c r="G73" s="2"/>
      <c r="H73" s="2"/>
      <c r="I73" s="2"/>
      <c r="J73" s="2"/>
      <c r="K73" s="2"/>
      <c r="L73" s="2"/>
      <c r="M73" s="2">
        <v>-0.29170000000000001</v>
      </c>
      <c r="N73" s="2">
        <v>5.0000000000000001E-3</v>
      </c>
      <c r="O73" s="2">
        <f t="shared" si="27"/>
        <v>-1.0675393481950857</v>
      </c>
      <c r="P73" s="2">
        <f t="shared" si="28"/>
        <v>1.0450803072623673</v>
      </c>
      <c r="Q73" s="2">
        <f t="shared" si="29"/>
        <v>-2.2459040932718333E-2</v>
      </c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</row>
    <row r="74" spans="1:33" x14ac:dyDescent="0.2">
      <c r="A74" s="3"/>
      <c r="B74" s="2" t="s">
        <v>67</v>
      </c>
      <c r="C74" s="2">
        <v>110.7</v>
      </c>
      <c r="D74" s="2">
        <v>0.53900000000000003</v>
      </c>
      <c r="E74" s="2">
        <v>101.9</v>
      </c>
      <c r="F74" s="2">
        <v>8.8000000000000007</v>
      </c>
      <c r="G74" s="2"/>
      <c r="H74" s="2"/>
      <c r="I74" s="2"/>
      <c r="J74" s="2"/>
      <c r="K74" s="2"/>
      <c r="L74" s="2"/>
      <c r="M74" s="2">
        <v>-0.29170000000000001</v>
      </c>
      <c r="N74" s="2">
        <v>5.0000000000000001E-3</v>
      </c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</row>
    <row r="75" spans="1:33" x14ac:dyDescent="0.2">
      <c r="A75" s="2"/>
      <c r="B75" s="2" t="s">
        <v>68</v>
      </c>
      <c r="C75" s="2">
        <v>-0.5</v>
      </c>
      <c r="D75" s="2">
        <v>-1.7999999999999999E-2</v>
      </c>
      <c r="E75" s="2">
        <v>4.5</v>
      </c>
      <c r="F75" s="2">
        <v>-5</v>
      </c>
      <c r="G75" s="2">
        <f t="shared" si="30"/>
        <v>-0.12354999999999999</v>
      </c>
      <c r="H75" s="2">
        <f>0.4789*AO15</f>
        <v>-1.6834293481950875</v>
      </c>
      <c r="I75" s="2">
        <f t="shared" si="31"/>
        <v>0.73944000000000176</v>
      </c>
      <c r="J75" s="2">
        <f t="shared" si="32"/>
        <v>5.919999999999663E-2</v>
      </c>
      <c r="K75" s="2">
        <f>0.503*AP15</f>
        <v>-0.12561969273762918</v>
      </c>
      <c r="L75" s="2">
        <f t="shared" si="33"/>
        <v>1.1114999999999999</v>
      </c>
      <c r="M75" s="2">
        <v>-0.29170000000000001</v>
      </c>
      <c r="N75" s="2">
        <v>5.0000000000000001E-3</v>
      </c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</row>
    <row r="76" spans="1:33" x14ac:dyDescent="0.2">
      <c r="A76" s="8"/>
      <c r="G76" s="2"/>
      <c r="I76" s="2"/>
      <c r="J76" s="2"/>
      <c r="L76" s="2"/>
      <c r="M76" s="2">
        <v>-0.29170000000000001</v>
      </c>
      <c r="N76" s="2">
        <v>5.0000000000000001E-3</v>
      </c>
      <c r="O76" s="2"/>
      <c r="P76" s="2"/>
      <c r="Q76" s="2"/>
    </row>
    <row r="77" spans="1:33" x14ac:dyDescent="0.2">
      <c r="A77" s="3" t="s">
        <v>25</v>
      </c>
      <c r="B77" s="2" t="s">
        <v>66</v>
      </c>
      <c r="C77" s="2">
        <v>107.1</v>
      </c>
      <c r="D77" s="2">
        <v>0.50900000000000001</v>
      </c>
      <c r="E77" s="2">
        <v>107.3</v>
      </c>
      <c r="F77" s="2">
        <v>-0.2</v>
      </c>
      <c r="G77" s="2"/>
      <c r="H77" s="2"/>
      <c r="I77" s="2"/>
      <c r="J77" s="2"/>
      <c r="K77" s="2"/>
      <c r="L77" s="2"/>
      <c r="M77" s="2">
        <v>-0.29170000000000001</v>
      </c>
      <c r="N77" s="2">
        <v>5.0000000000000001E-3</v>
      </c>
      <c r="O77" s="2">
        <f t="shared" si="27"/>
        <v>-0.92780980043911154</v>
      </c>
      <c r="P77" s="2">
        <f t="shared" si="28"/>
        <v>0.83115463707559845</v>
      </c>
      <c r="Q77" s="2">
        <f t="shared" si="29"/>
        <v>-9.6655163363513097E-2</v>
      </c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</row>
    <row r="78" spans="1:33" x14ac:dyDescent="0.2">
      <c r="A78" s="3"/>
      <c r="B78" s="2" t="s">
        <v>67</v>
      </c>
      <c r="C78" s="2">
        <v>110.9</v>
      </c>
      <c r="D78" s="2">
        <v>0.53900000000000003</v>
      </c>
      <c r="E78" s="2">
        <v>102</v>
      </c>
      <c r="F78" s="2">
        <v>8.9</v>
      </c>
      <c r="G78" s="2"/>
      <c r="H78" s="2"/>
      <c r="I78" s="2"/>
      <c r="J78" s="2"/>
      <c r="K78" s="2"/>
      <c r="L78" s="2"/>
      <c r="M78" s="2">
        <v>-0.29170000000000001</v>
      </c>
      <c r="N78" s="2">
        <v>5.0000000000000001E-3</v>
      </c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</row>
    <row r="79" spans="1:33" x14ac:dyDescent="0.2">
      <c r="A79" s="2"/>
      <c r="B79" s="2" t="s">
        <v>68</v>
      </c>
      <c r="C79" s="2">
        <v>-3.8</v>
      </c>
      <c r="D79" s="2">
        <v>-0.03</v>
      </c>
      <c r="E79" s="2">
        <v>5.3</v>
      </c>
      <c r="F79" s="2">
        <v>-9.1</v>
      </c>
      <c r="G79" s="2">
        <f t="shared" si="30"/>
        <v>-0.93897999999999993</v>
      </c>
      <c r="H79" s="2">
        <f>AO14*0.4789</f>
        <v>-9.15298004391117E-2</v>
      </c>
      <c r="I79" s="2">
        <f t="shared" si="31"/>
        <v>0.1027</v>
      </c>
      <c r="J79" s="2">
        <f t="shared" si="32"/>
        <v>-0.20720000000000083</v>
      </c>
      <c r="K79" s="2">
        <f>0.503*AP14</f>
        <v>-0.27074536292440066</v>
      </c>
      <c r="L79" s="2">
        <f t="shared" si="33"/>
        <v>1.3090999999999999</v>
      </c>
      <c r="M79" s="2">
        <v>-0.29170000000000001</v>
      </c>
      <c r="N79" s="2">
        <v>5.0000000000000001E-3</v>
      </c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</row>
    <row r="80" spans="1:33" x14ac:dyDescent="0.2">
      <c r="A80" s="8"/>
      <c r="G80" s="2"/>
      <c r="I80" s="2"/>
      <c r="J80" s="2"/>
      <c r="L80" s="2"/>
      <c r="M80" s="2">
        <v>-0.29170000000000001</v>
      </c>
      <c r="N80" s="2">
        <v>5.0000000000000001E-3</v>
      </c>
      <c r="O80" s="2"/>
      <c r="P80" s="2"/>
      <c r="Q80" s="2"/>
    </row>
    <row r="81" spans="1:33" x14ac:dyDescent="0.2">
      <c r="A81" s="3" t="s">
        <v>27</v>
      </c>
      <c r="B81" s="2" t="s">
        <v>66</v>
      </c>
      <c r="C81" s="2">
        <v>117.9</v>
      </c>
      <c r="D81" s="2">
        <v>0.55600000000000005</v>
      </c>
      <c r="E81" s="2">
        <v>108.9</v>
      </c>
      <c r="F81" s="2">
        <v>9</v>
      </c>
      <c r="G81" s="2"/>
      <c r="H81" s="2"/>
      <c r="I81" s="2"/>
      <c r="J81" s="2"/>
      <c r="K81" s="2"/>
      <c r="L81" s="2"/>
      <c r="M81" s="2">
        <v>-0.29170000000000001</v>
      </c>
      <c r="N81" s="2">
        <v>5.0000000000000001E-3</v>
      </c>
      <c r="O81" s="2">
        <f t="shared" si="27"/>
        <v>4.495039990495874</v>
      </c>
      <c r="P81" s="2">
        <f t="shared" si="28"/>
        <v>0.88912812892561632</v>
      </c>
      <c r="Q81" s="2">
        <f t="shared" si="29"/>
        <v>5.3841681194214903</v>
      </c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</row>
    <row r="82" spans="1:33" x14ac:dyDescent="0.2">
      <c r="A82" s="3"/>
      <c r="B82" s="2" t="s">
        <v>67</v>
      </c>
      <c r="C82" s="2">
        <v>110.4</v>
      </c>
      <c r="D82" s="2">
        <v>0.53600000000000003</v>
      </c>
      <c r="E82" s="2">
        <v>102.3</v>
      </c>
      <c r="F82" s="2">
        <v>8.1999999999999993</v>
      </c>
      <c r="G82" s="2"/>
      <c r="H82" s="2"/>
      <c r="I82" s="2"/>
      <c r="J82" s="2"/>
      <c r="K82" s="2"/>
      <c r="L82" s="2"/>
      <c r="M82" s="2">
        <v>-0.29170000000000001</v>
      </c>
      <c r="N82" s="2">
        <v>5.0000000000000001E-3</v>
      </c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</row>
    <row r="83" spans="1:33" x14ac:dyDescent="0.2">
      <c r="A83" s="2"/>
      <c r="B83" s="2" t="s">
        <v>68</v>
      </c>
      <c r="C83" s="2">
        <v>7.5</v>
      </c>
      <c r="D83" s="2">
        <v>0.02</v>
      </c>
      <c r="E83" s="2">
        <v>6.6</v>
      </c>
      <c r="F83" s="2">
        <v>0.8</v>
      </c>
      <c r="G83" s="2">
        <f t="shared" si="30"/>
        <v>1.8532499999999998</v>
      </c>
      <c r="H83" s="2">
        <f>0.4789*AO16</f>
        <v>0.32076999049587118</v>
      </c>
      <c r="I83" s="2">
        <f t="shared" si="31"/>
        <v>2.3210200000000025</v>
      </c>
      <c r="J83" s="2">
        <f t="shared" si="32"/>
        <v>-0.68080000000000329</v>
      </c>
      <c r="K83" s="2">
        <f>0.503*AP16</f>
        <v>-6.0271871074380291E-2</v>
      </c>
      <c r="L83" s="2">
        <f t="shared" si="33"/>
        <v>1.6301999999999999</v>
      </c>
      <c r="M83" s="2">
        <v>-0.29170000000000001</v>
      </c>
      <c r="N83" s="2">
        <v>5.0000000000000001E-3</v>
      </c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</row>
    <row r="84" spans="1:33" x14ac:dyDescent="0.2">
      <c r="A84" s="8"/>
      <c r="B84" s="8"/>
      <c r="C84" s="8"/>
      <c r="D84" s="8"/>
      <c r="E84" s="8"/>
      <c r="F84" s="8"/>
      <c r="G84" s="8"/>
      <c r="H84" s="8"/>
      <c r="I84" s="8"/>
      <c r="J84" s="8"/>
      <c r="K84" s="8"/>
      <c r="L84" s="8"/>
      <c r="M84" s="8"/>
      <c r="N84" s="8"/>
      <c r="O84" s="2"/>
      <c r="P84" s="2"/>
      <c r="Q84" s="8"/>
      <c r="R84" s="8"/>
      <c r="S84" s="8"/>
      <c r="T84" s="8"/>
      <c r="U84" s="8"/>
      <c r="V84" s="8"/>
      <c r="W84" s="8"/>
      <c r="X84" s="8"/>
      <c r="Y84" s="8"/>
      <c r="Z84" s="8"/>
      <c r="AA84" s="8"/>
      <c r="AB84" s="8"/>
      <c r="AC84" s="8"/>
      <c r="AD84" s="8"/>
      <c r="AE84" s="8"/>
      <c r="AF84" s="8"/>
      <c r="AG84" s="8"/>
    </row>
    <row r="85" spans="1:33" x14ac:dyDescent="0.2">
      <c r="A85" s="3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  <c r="AC85" s="2"/>
      <c r="AD85" s="2"/>
      <c r="AE85" s="2"/>
      <c r="AF85" s="2"/>
      <c r="AG85" s="2"/>
    </row>
    <row r="86" spans="1:33" x14ac:dyDescent="0.2">
      <c r="A86" s="3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  <c r="AC86" s="2"/>
      <c r="AD86" s="2"/>
      <c r="AE86" s="2"/>
      <c r="AF86" s="2"/>
      <c r="AG86" s="2"/>
    </row>
    <row r="87" spans="1:33" x14ac:dyDescent="0.2">
      <c r="A87" s="2"/>
      <c r="B87" s="2"/>
      <c r="C87" s="9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  <c r="AC87" s="2"/>
      <c r="AD87" s="2"/>
      <c r="AE87" s="2"/>
      <c r="AF87" s="2"/>
      <c r="AG87" s="2"/>
    </row>
    <row r="88" spans="1:33" x14ac:dyDescent="0.2">
      <c r="A88" s="8"/>
    </row>
    <row r="89" spans="1:33" x14ac:dyDescent="0.2">
      <c r="A89" s="3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  <c r="AC89" s="2"/>
      <c r="AD89" s="2"/>
      <c r="AE89" s="2"/>
      <c r="AF89" s="2"/>
      <c r="AG89" s="2"/>
    </row>
    <row r="90" spans="1:33" x14ac:dyDescent="0.2">
      <c r="A90" s="3"/>
      <c r="B90" s="4"/>
      <c r="C90" s="4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  <c r="AC90" s="2"/>
      <c r="AD90" s="2"/>
      <c r="AE90" s="2"/>
      <c r="AF90" s="2"/>
      <c r="AG90" s="2"/>
    </row>
    <row r="91" spans="1:33" x14ac:dyDescent="0.2">
      <c r="A91" s="2" t="s">
        <v>85</v>
      </c>
      <c r="B91" s="4" t="s">
        <v>80</v>
      </c>
      <c r="C91" s="4" t="s">
        <v>83</v>
      </c>
      <c r="D91" s="2"/>
      <c r="E91" s="2" t="s">
        <v>86</v>
      </c>
      <c r="F91" s="1" t="s">
        <v>3</v>
      </c>
      <c r="G91" s="10" t="s">
        <v>87</v>
      </c>
      <c r="H91" s="10" t="s">
        <v>88</v>
      </c>
      <c r="I91" t="s">
        <v>89</v>
      </c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  <c r="AC91" s="2"/>
      <c r="AD91" s="2"/>
      <c r="AE91" s="2"/>
      <c r="AF91" s="2"/>
      <c r="AG91" s="2"/>
    </row>
    <row r="92" spans="1:33" x14ac:dyDescent="0.2">
      <c r="A92" s="3" t="s">
        <v>56</v>
      </c>
      <c r="B92">
        <f>SUM(G27:I27)</f>
        <v>1.6017499893749982</v>
      </c>
      <c r="C92">
        <f>SUM(J27:L27)</f>
        <v>2.9574474999999998</v>
      </c>
      <c r="E92">
        <f>((106.6+B92)^13.98)/((106.6+B92)^13.98+(106.6-C92)^13.98)</f>
        <v>0.64607550840049199</v>
      </c>
      <c r="F92" s="2">
        <v>2158</v>
      </c>
      <c r="G92">
        <f>F92/48*(E92-0.426)</f>
        <v>9.8942280651721202</v>
      </c>
      <c r="H92">
        <f>507336 + G92 * (486524 + (1/1+0.05)* 358241)</f>
        <v>9042859.4792898931</v>
      </c>
      <c r="I92" s="11">
        <v>9844374</v>
      </c>
      <c r="J92" s="11"/>
      <c r="K92" s="11"/>
    </row>
    <row r="93" spans="1:33" x14ac:dyDescent="0.2">
      <c r="A93" s="3" t="s">
        <v>16</v>
      </c>
      <c r="B93">
        <f>SUM(G31:I31)</f>
        <v>5.6784579999999938</v>
      </c>
      <c r="C93">
        <f>SUM(J31:L31)</f>
        <v>0.75895328437499776</v>
      </c>
      <c r="D93" s="2"/>
      <c r="E93">
        <f t="shared" ref="E93:E106" si="34">((106.6+B93)^13.98)/((106.6+B93)^13.98+(106.6-C93)^13.98)</f>
        <v>0.69538768639136639</v>
      </c>
      <c r="F93" s="2">
        <v>2016</v>
      </c>
      <c r="G93">
        <f t="shared" ref="G93:G106" si="35">F93/48*(E93-0.426)</f>
        <v>11.314282828437388</v>
      </c>
      <c r="H93">
        <f t="shared" ref="H93:H106" si="36">507336 + G93 * (486524 + (1/1+0.05)* 358241)</f>
        <v>10267908.133302024</v>
      </c>
      <c r="I93" s="11">
        <v>2612500</v>
      </c>
      <c r="J93" s="11"/>
      <c r="K93" s="11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  <c r="AC93" s="2"/>
      <c r="AD93" s="2"/>
      <c r="AE93" s="2"/>
      <c r="AF93" s="2"/>
      <c r="AG93" s="2"/>
    </row>
    <row r="94" spans="1:33" x14ac:dyDescent="0.2">
      <c r="A94" s="3" t="s">
        <v>17</v>
      </c>
      <c r="B94">
        <f>SUM(G35:I35)</f>
        <v>0.14628130671280426</v>
      </c>
      <c r="C94">
        <f>SUM(J35:L35)</f>
        <v>0.15956460000000083</v>
      </c>
      <c r="D94" s="2"/>
      <c r="E94">
        <f t="shared" si="34"/>
        <v>0.5100267867491165</v>
      </c>
      <c r="F94" s="2">
        <v>1997</v>
      </c>
      <c r="G94">
        <f t="shared" si="35"/>
        <v>3.4958644403747012</v>
      </c>
      <c r="H94">
        <f>507336 + G94 * (486524 + (1/1+0.05)* 358241)</f>
        <v>3523138.0226223483</v>
      </c>
      <c r="I94" s="11">
        <v>11875000</v>
      </c>
      <c r="J94" s="11"/>
      <c r="K94" s="11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  <c r="AC94" s="2"/>
      <c r="AD94" s="2"/>
      <c r="AE94" s="2"/>
      <c r="AF94" s="2"/>
      <c r="AG94" s="2"/>
    </row>
    <row r="95" spans="1:33" x14ac:dyDescent="0.2">
      <c r="A95" s="3" t="s">
        <v>19</v>
      </c>
      <c r="B95">
        <f>SUM(G39:I39)</f>
        <v>2.1809580226582259</v>
      </c>
      <c r="C95">
        <f>SUM(J39:L39)</f>
        <v>0.82074638614004203</v>
      </c>
      <c r="D95" s="2"/>
      <c r="E95">
        <f t="shared" si="34"/>
        <v>0.59656837441325317</v>
      </c>
      <c r="F95" s="2">
        <v>1974</v>
      </c>
      <c r="G95">
        <f t="shared" si="35"/>
        <v>7.0146243977450373</v>
      </c>
      <c r="H95">
        <f t="shared" si="36"/>
        <v>6558691.4823047156</v>
      </c>
      <c r="I95" s="11">
        <v>4467375</v>
      </c>
      <c r="J95" s="11"/>
      <c r="K95" s="11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2"/>
      <c r="AF95" s="2"/>
      <c r="AG95" s="2"/>
    </row>
    <row r="96" spans="1:33" x14ac:dyDescent="0.2">
      <c r="A96" s="3" t="s">
        <v>15</v>
      </c>
      <c r="B96">
        <f>SUM(G43:I43)</f>
        <v>1.682669551671254</v>
      </c>
      <c r="C96">
        <f>SUM(J43:L43)</f>
        <v>2.2247620456381973</v>
      </c>
      <c r="E96">
        <f t="shared" si="34"/>
        <v>0.6256973576483833</v>
      </c>
      <c r="F96" s="2">
        <v>1923</v>
      </c>
      <c r="G96">
        <f t="shared" si="35"/>
        <v>8.0003753907883564</v>
      </c>
      <c r="H96">
        <f t="shared" si="36"/>
        <v>7409076.2410178967</v>
      </c>
      <c r="I96" s="11">
        <v>1793448</v>
      </c>
      <c r="J96" s="11"/>
      <c r="K96" s="11"/>
    </row>
    <row r="97" spans="1:33" x14ac:dyDescent="0.2">
      <c r="A97" s="3" t="s">
        <v>21</v>
      </c>
      <c r="B97">
        <f>SUM(G47:I47)</f>
        <v>1.4042215459564085</v>
      </c>
      <c r="C97">
        <f>SUM(J47:L47)</f>
        <v>2.1904895987959132</v>
      </c>
      <c r="D97" s="2"/>
      <c r="E97">
        <f t="shared" si="34"/>
        <v>0.61614481737728244</v>
      </c>
      <c r="F97" s="2">
        <v>1651</v>
      </c>
      <c r="G97">
        <f t="shared" si="35"/>
        <v>6.5401894477061111</v>
      </c>
      <c r="H97">
        <f t="shared" si="36"/>
        <v>6149407.3391882377</v>
      </c>
      <c r="I97" s="11">
        <v>3574375</v>
      </c>
      <c r="J97" s="11"/>
      <c r="K97" s="11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  <c r="AC97" s="2"/>
      <c r="AD97" s="2"/>
      <c r="AE97" s="2"/>
      <c r="AF97" s="2"/>
      <c r="AG97" s="2"/>
    </row>
    <row r="98" spans="1:33" x14ac:dyDescent="0.2">
      <c r="A98" s="3" t="s">
        <v>69</v>
      </c>
      <c r="B98">
        <f>SUM(G51:I51)</f>
        <v>3.323051306712804</v>
      </c>
      <c r="C98">
        <f>SUM(J51:L51)</f>
        <v>0.43039973927335456</v>
      </c>
      <c r="D98" s="2"/>
      <c r="E98">
        <f t="shared" si="34"/>
        <v>0.61909386419669221</v>
      </c>
      <c r="F98" s="2">
        <v>1550</v>
      </c>
      <c r="G98">
        <f t="shared" si="35"/>
        <v>6.2353226980181855</v>
      </c>
      <c r="H98">
        <f t="shared" si="36"/>
        <v>5886405.7909243694</v>
      </c>
      <c r="I98" s="11">
        <v>7125000</v>
      </c>
      <c r="J98" s="11"/>
      <c r="K98" s="11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</row>
    <row r="99" spans="1:33" x14ac:dyDescent="0.2">
      <c r="A99" s="3" t="s">
        <v>18</v>
      </c>
      <c r="B99">
        <f>SUM(G55:I55)</f>
        <v>5.0463735335787252</v>
      </c>
      <c r="C99">
        <f>SUM(J55:L55)</f>
        <v>0.76445211493674448</v>
      </c>
      <c r="D99" s="2"/>
      <c r="E99">
        <f t="shared" si="34"/>
        <v>0.67857517917203736</v>
      </c>
      <c r="F99" s="2">
        <v>1527</v>
      </c>
      <c r="G99">
        <f t="shared" si="35"/>
        <v>8.035047887410439</v>
      </c>
      <c r="H99">
        <f t="shared" si="36"/>
        <v>7438987.40811997</v>
      </c>
      <c r="I99" s="11">
        <v>1077253</v>
      </c>
      <c r="J99" s="11"/>
      <c r="K99" s="11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</row>
    <row r="100" spans="1:33" x14ac:dyDescent="0.2">
      <c r="A100" s="3" t="s">
        <v>20</v>
      </c>
      <c r="B100">
        <f>SUM(G59:I59)</f>
        <v>0.72130154595641027</v>
      </c>
      <c r="C100">
        <f>SUM(J59:L59)</f>
        <v>1.732552981959206</v>
      </c>
      <c r="E100">
        <f t="shared" si="34"/>
        <v>0.58014229134387374</v>
      </c>
      <c r="F100" s="2">
        <v>1271</v>
      </c>
      <c r="G100">
        <f t="shared" si="35"/>
        <v>4.0815594228763237</v>
      </c>
      <c r="H100">
        <f t="shared" si="36"/>
        <v>4028403.6423266497</v>
      </c>
      <c r="I100" s="11">
        <v>9500000</v>
      </c>
      <c r="J100" s="11"/>
      <c r="K100" s="11"/>
    </row>
    <row r="101" spans="1:33" x14ac:dyDescent="0.2">
      <c r="A101" s="3" t="s">
        <v>23</v>
      </c>
      <c r="B101">
        <f>SUM(G63:I63)</f>
        <v>7.8840137555557299E-2</v>
      </c>
      <c r="C101">
        <f>SUM(J63:L63)</f>
        <v>1.1654390355555528</v>
      </c>
      <c r="E101">
        <f t="shared" si="34"/>
        <v>0.54091285555572999</v>
      </c>
      <c r="F101" s="2">
        <v>952</v>
      </c>
      <c r="G101">
        <f t="shared" si="35"/>
        <v>2.279104968521978</v>
      </c>
      <c r="H101">
        <f t="shared" si="36"/>
        <v>2473467.5508848829</v>
      </c>
      <c r="I101" s="11">
        <v>1662500</v>
      </c>
      <c r="J101" s="11"/>
      <c r="K101" s="11"/>
    </row>
    <row r="102" spans="1:33" x14ac:dyDescent="0.2">
      <c r="A102" s="3" t="s">
        <v>22</v>
      </c>
      <c r="B102">
        <f>SUM(G67:I67)</f>
        <v>0.1623220837024214</v>
      </c>
      <c r="C102">
        <f>SUM(J67:L68)</f>
        <v>1.2102395641868502</v>
      </c>
      <c r="E102">
        <f t="shared" si="34"/>
        <v>0.54510095724006469</v>
      </c>
      <c r="F102" s="2">
        <v>936</v>
      </c>
      <c r="G102">
        <f t="shared" si="35"/>
        <v>2.3224686661812615</v>
      </c>
      <c r="H102">
        <f t="shared" si="36"/>
        <v>2510876.4176586857</v>
      </c>
      <c r="I102" s="11">
        <v>1064874</v>
      </c>
      <c r="J102" s="11"/>
      <c r="K102" s="11"/>
    </row>
    <row r="103" spans="1:33" x14ac:dyDescent="0.2">
      <c r="A103" s="3" t="s">
        <v>24</v>
      </c>
      <c r="B103">
        <f>SUM(G71:I71)</f>
        <v>-0.25567825999999827</v>
      </c>
      <c r="C103">
        <f>SUM(J71:L71)</f>
        <v>0.87073339999999977</v>
      </c>
      <c r="E103">
        <f t="shared" si="34"/>
        <v>0.52026133117205497</v>
      </c>
      <c r="F103" s="2">
        <v>690</v>
      </c>
      <c r="G103">
        <f t="shared" si="35"/>
        <v>1.3550066355982904</v>
      </c>
      <c r="H103">
        <f t="shared" si="36"/>
        <v>1676269.1271283582</v>
      </c>
      <c r="I103" s="11">
        <v>3747750</v>
      </c>
      <c r="J103" s="11"/>
      <c r="K103" s="11"/>
    </row>
    <row r="104" spans="1:33" x14ac:dyDescent="0.2">
      <c r="A104" s="3" t="s">
        <v>26</v>
      </c>
      <c r="B104">
        <f>SUM(G75:I75)</f>
        <v>-1.0675393481950857</v>
      </c>
      <c r="C104">
        <f>SUM(J75:L75)</f>
        <v>1.0450803072623673</v>
      </c>
      <c r="E104">
        <f t="shared" si="34"/>
        <v>0.49925628627974183</v>
      </c>
      <c r="F104" s="2">
        <v>491</v>
      </c>
      <c r="G104">
        <f t="shared" si="35"/>
        <v>0.74935076173652593</v>
      </c>
      <c r="H104">
        <f t="shared" si="36"/>
        <v>1153783.7045501191</v>
      </c>
      <c r="I104" s="11">
        <v>749428</v>
      </c>
      <c r="J104" s="11"/>
    </row>
    <row r="105" spans="1:33" x14ac:dyDescent="0.2">
      <c r="A105" s="3" t="s">
        <v>25</v>
      </c>
      <c r="B105">
        <f>SUM(G79:I79)</f>
        <v>-0.92780980043911154</v>
      </c>
      <c r="C105">
        <f>SUM(J79:L79)</f>
        <v>0.83115463707559845</v>
      </c>
      <c r="E105">
        <f t="shared" si="34"/>
        <v>0.49680473357556448</v>
      </c>
      <c r="F105" s="2">
        <v>301</v>
      </c>
      <c r="G105">
        <f t="shared" si="35"/>
        <v>0.44400468346343563</v>
      </c>
      <c r="H105">
        <f t="shared" si="36"/>
        <v>890368.65051642037</v>
      </c>
      <c r="I105" s="11">
        <v>1389850</v>
      </c>
      <c r="J105" s="11"/>
    </row>
    <row r="106" spans="1:33" x14ac:dyDescent="0.2">
      <c r="A106" s="3" t="s">
        <v>27</v>
      </c>
      <c r="B106">
        <f>SUM(G83:I83)</f>
        <v>4.495039990495874</v>
      </c>
      <c r="C106">
        <f>SUM(J83:L83)</f>
        <v>0.88912812892561632</v>
      </c>
      <c r="E106">
        <f t="shared" si="34"/>
        <v>0.66696783403084825</v>
      </c>
      <c r="F106" s="2">
        <v>115</v>
      </c>
      <c r="G106">
        <f t="shared" si="35"/>
        <v>0.57731876903224066</v>
      </c>
      <c r="H106">
        <f t="shared" si="36"/>
        <v>1005375.6525783648</v>
      </c>
      <c r="I106" s="11" t="s">
        <v>90</v>
      </c>
    </row>
    <row r="107" spans="1:33" x14ac:dyDescent="0.2">
      <c r="A107" s="8"/>
      <c r="F107" s="2"/>
    </row>
    <row r="108" spans="1:33" x14ac:dyDescent="0.2">
      <c r="F108" s="2"/>
    </row>
    <row r="109" spans="1:33" x14ac:dyDescent="0.2">
      <c r="A109" s="3"/>
      <c r="F109" s="2"/>
    </row>
    <row r="110" spans="1:33" x14ac:dyDescent="0.2">
      <c r="A110" s="2"/>
      <c r="F110" s="2"/>
    </row>
    <row r="111" spans="1:33" x14ac:dyDescent="0.2">
      <c r="A111" s="8"/>
    </row>
    <row r="112" spans="1:33" x14ac:dyDescent="0.2">
      <c r="G112" s="3"/>
      <c r="H112" s="11"/>
    </row>
    <row r="113" spans="1:40" x14ac:dyDescent="0.2">
      <c r="A113" s="3"/>
      <c r="G113" s="2"/>
      <c r="H113" s="3"/>
      <c r="I113" s="11"/>
    </row>
    <row r="114" spans="1:40" x14ac:dyDescent="0.2">
      <c r="A114" s="2"/>
      <c r="G114" s="2"/>
    </row>
    <row r="115" spans="1:40" x14ac:dyDescent="0.2">
      <c r="A115" s="8"/>
      <c r="G115" t="s">
        <v>91</v>
      </c>
      <c r="H115" s="3"/>
      <c r="I115" s="11"/>
    </row>
    <row r="116" spans="1:40" x14ac:dyDescent="0.2">
      <c r="G116" s="2"/>
      <c r="H116" s="3"/>
      <c r="I116" s="11"/>
    </row>
    <row r="117" spans="1:40" x14ac:dyDescent="0.2">
      <c r="A117" s="3"/>
      <c r="G117" s="2"/>
    </row>
    <row r="118" spans="1:40" x14ac:dyDescent="0.2">
      <c r="A118" s="2"/>
      <c r="G118" s="2"/>
      <c r="H118" s="3"/>
      <c r="I118" s="11"/>
    </row>
    <row r="119" spans="1:40" x14ac:dyDescent="0.2">
      <c r="A119" s="8"/>
      <c r="G119" s="2"/>
      <c r="H119" s="3"/>
      <c r="I119" s="11"/>
    </row>
    <row r="120" spans="1:40" x14ac:dyDescent="0.2">
      <c r="G120" s="2"/>
      <c r="H120" s="3"/>
      <c r="I120" s="1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  <c r="AA120" s="1"/>
      <c r="AB120" s="1"/>
      <c r="AC120" s="1"/>
      <c r="AD120" s="1"/>
      <c r="AE120" s="1"/>
      <c r="AF120" s="1"/>
      <c r="AG120" s="1"/>
      <c r="AH120" s="1"/>
      <c r="AI120" s="1"/>
    </row>
    <row r="121" spans="1:40" x14ac:dyDescent="0.2">
      <c r="A121" s="3"/>
      <c r="G121" s="2"/>
      <c r="M121" s="2"/>
      <c r="N121" s="3"/>
      <c r="O121" s="2"/>
      <c r="P121" s="3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  <c r="AL121" s="2"/>
      <c r="AM121" s="2"/>
      <c r="AN121" s="2"/>
    </row>
    <row r="122" spans="1:40" x14ac:dyDescent="0.2">
      <c r="A122" s="2"/>
      <c r="G122" s="2"/>
      <c r="H122" s="3"/>
      <c r="I122" s="11"/>
      <c r="M122" s="2"/>
      <c r="N122" s="3"/>
      <c r="O122" s="2"/>
      <c r="P122" s="3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  <c r="AK122" s="2"/>
      <c r="AL122" s="2"/>
      <c r="AM122" s="2"/>
      <c r="AN122" s="2"/>
    </row>
    <row r="123" spans="1:40" x14ac:dyDescent="0.2">
      <c r="A123" s="8"/>
      <c r="G123" s="2"/>
      <c r="H123" s="3"/>
      <c r="I123" s="11"/>
      <c r="M123" s="2"/>
      <c r="N123" s="3"/>
      <c r="O123" s="2"/>
      <c r="P123" s="3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  <c r="AL123" s="2"/>
      <c r="AM123" s="2"/>
      <c r="AN123" s="2"/>
    </row>
    <row r="124" spans="1:40" x14ac:dyDescent="0.2">
      <c r="G124" s="2"/>
      <c r="M124" s="2"/>
      <c r="N124" s="3"/>
      <c r="O124" s="2"/>
      <c r="P124" s="3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  <c r="AL124" s="2"/>
      <c r="AM124" s="2"/>
      <c r="AN124" s="2"/>
    </row>
    <row r="125" spans="1:40" x14ac:dyDescent="0.2">
      <c r="A125" s="3"/>
      <c r="G125" s="2"/>
      <c r="H125" s="3"/>
      <c r="M125" s="2"/>
      <c r="N125" s="3"/>
      <c r="O125" s="2"/>
      <c r="P125" s="3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  <c r="AK125" s="2"/>
      <c r="AL125" s="2"/>
      <c r="AM125" s="2"/>
      <c r="AN125" s="2"/>
    </row>
    <row r="126" spans="1:40" x14ac:dyDescent="0.2">
      <c r="A126" s="2"/>
      <c r="M126" s="2"/>
      <c r="N126" s="3"/>
      <c r="O126" s="2"/>
      <c r="P126" s="3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  <c r="AL126" s="2"/>
      <c r="AM126" s="2"/>
      <c r="AN126" s="2"/>
    </row>
    <row r="127" spans="1:40" x14ac:dyDescent="0.2">
      <c r="A127" s="8"/>
      <c r="M127" s="2"/>
      <c r="N127" s="3"/>
      <c r="O127" s="2"/>
      <c r="P127" s="3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  <c r="AL127" s="2"/>
      <c r="AM127" s="2"/>
      <c r="AN127" s="2"/>
    </row>
    <row r="128" spans="1:40" x14ac:dyDescent="0.2">
      <c r="M128" s="2"/>
      <c r="N128" s="3"/>
      <c r="O128" s="2"/>
      <c r="P128" s="3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  <c r="AK128" s="2"/>
      <c r="AL128" s="2"/>
      <c r="AM128" s="2"/>
      <c r="AN128" s="2"/>
    </row>
    <row r="129" spans="1:53" x14ac:dyDescent="0.2">
      <c r="A129" s="3"/>
      <c r="M129" s="2"/>
      <c r="N129" s="3"/>
      <c r="O129" s="2"/>
      <c r="P129" s="3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  <c r="AK129" s="2"/>
      <c r="AL129" s="2"/>
      <c r="AM129" s="2"/>
      <c r="AN129" s="2"/>
    </row>
    <row r="130" spans="1:53" x14ac:dyDescent="0.2">
      <c r="A130" s="2"/>
      <c r="M130" s="2"/>
      <c r="N130" s="3"/>
      <c r="O130" s="2"/>
      <c r="P130" s="3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  <c r="AL130" s="2"/>
      <c r="AM130" s="2"/>
      <c r="AN130" s="2"/>
    </row>
    <row r="131" spans="1:53" x14ac:dyDescent="0.2">
      <c r="A131" s="8"/>
      <c r="M131" s="2"/>
      <c r="N131" s="3"/>
      <c r="O131" s="2"/>
      <c r="P131" s="3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  <c r="AK131" s="2"/>
      <c r="AL131" s="2"/>
      <c r="AM131" s="2"/>
      <c r="AN131" s="2"/>
    </row>
    <row r="132" spans="1:53" x14ac:dyDescent="0.2">
      <c r="M132" s="2"/>
      <c r="N132" s="3"/>
      <c r="O132" s="2"/>
      <c r="P132" s="3"/>
      <c r="Q132" s="2"/>
      <c r="R132" s="2"/>
      <c r="S132" s="2"/>
      <c r="T132" s="2"/>
      <c r="U132" s="2"/>
      <c r="V132" s="2"/>
      <c r="W132" s="2"/>
      <c r="X132" s="2"/>
      <c r="Y132" s="2"/>
    </row>
    <row r="133" spans="1:53" x14ac:dyDescent="0.2">
      <c r="A133" s="3"/>
      <c r="M133" s="2"/>
      <c r="N133" s="3"/>
      <c r="O133" s="2"/>
      <c r="P133" s="3"/>
      <c r="Q133" s="2"/>
      <c r="R133" s="2"/>
      <c r="S133" s="2"/>
      <c r="T133" s="2"/>
      <c r="U133" s="2"/>
      <c r="V133" s="2"/>
      <c r="W133" s="2"/>
      <c r="X133" s="2"/>
      <c r="Y133" s="2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 t="s">
        <v>12</v>
      </c>
      <c r="AV133" s="1" t="s">
        <v>13</v>
      </c>
    </row>
    <row r="134" spans="1:53" x14ac:dyDescent="0.2">
      <c r="A134" s="2"/>
      <c r="M134" s="2"/>
      <c r="N134" s="3"/>
      <c r="O134" s="2"/>
      <c r="P134" s="3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3"/>
      <c r="AB134" s="2"/>
      <c r="AC134" s="3"/>
      <c r="AD134" s="2"/>
      <c r="AE134" s="2"/>
      <c r="AF134" s="2"/>
      <c r="AG134" s="2"/>
      <c r="AH134" s="2"/>
      <c r="AI134" s="2"/>
      <c r="AJ134" s="2"/>
      <c r="AK134" s="2"/>
      <c r="AL134" s="2"/>
      <c r="AM134" s="2"/>
      <c r="AN134" s="2"/>
      <c r="AO134" s="2"/>
      <c r="AP134" s="2"/>
      <c r="AQ134" s="2"/>
      <c r="AR134" s="2"/>
      <c r="AS134" s="2"/>
      <c r="AT134" s="2"/>
      <c r="AU134" s="2">
        <v>721</v>
      </c>
      <c r="AV134" s="2">
        <v>220</v>
      </c>
      <c r="AW134" s="2">
        <v>43</v>
      </c>
      <c r="AX134" s="2">
        <v>139</v>
      </c>
      <c r="AY134" s="2">
        <v>159</v>
      </c>
      <c r="AZ134" s="2">
        <v>134</v>
      </c>
      <c r="BA134" s="2">
        <v>1119</v>
      </c>
    </row>
    <row r="135" spans="1:53" x14ac:dyDescent="0.2">
      <c r="A135" s="8"/>
      <c r="M135" s="2"/>
      <c r="N135" s="3"/>
      <c r="O135" s="2"/>
      <c r="P135" s="3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3"/>
      <c r="AB135" s="2"/>
      <c r="AC135" s="3"/>
      <c r="AD135" s="2"/>
      <c r="AE135" s="2"/>
      <c r="AF135" s="2"/>
      <c r="AG135" s="2"/>
      <c r="AH135" s="2"/>
      <c r="AI135" s="2"/>
      <c r="AJ135" s="2"/>
      <c r="AK135" s="2"/>
      <c r="AL135" s="2"/>
      <c r="AM135" s="2"/>
      <c r="AN135" s="2"/>
      <c r="AO135" s="2"/>
      <c r="AP135" s="2"/>
      <c r="AQ135" s="2"/>
      <c r="AR135" s="2"/>
      <c r="AS135" s="2"/>
      <c r="AT135" s="2"/>
      <c r="AU135" s="2">
        <v>226</v>
      </c>
      <c r="AV135" s="2">
        <v>179</v>
      </c>
      <c r="AW135" s="2">
        <v>50</v>
      </c>
      <c r="AX135" s="2">
        <v>7</v>
      </c>
      <c r="AY135" s="2">
        <v>95</v>
      </c>
      <c r="AZ135" s="2">
        <v>130</v>
      </c>
      <c r="BA135" s="2">
        <v>911</v>
      </c>
    </row>
    <row r="136" spans="1:53" x14ac:dyDescent="0.2">
      <c r="M136" s="2"/>
      <c r="N136" s="3"/>
      <c r="O136" s="2"/>
      <c r="P136" s="3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3"/>
      <c r="AB136" s="2"/>
      <c r="AC136" s="3"/>
      <c r="AD136" s="2"/>
      <c r="AE136" s="2"/>
      <c r="AF136" s="2"/>
      <c r="AG136" s="2"/>
      <c r="AH136" s="2"/>
      <c r="AI136" s="2"/>
      <c r="AJ136" s="2"/>
      <c r="AK136" s="2"/>
      <c r="AL136" s="2"/>
      <c r="AM136" s="2"/>
      <c r="AN136" s="2"/>
      <c r="AO136" s="2"/>
      <c r="AP136" s="2"/>
      <c r="AQ136" s="2"/>
      <c r="AR136" s="2"/>
      <c r="AS136" s="2"/>
      <c r="AT136" s="2"/>
      <c r="AU136" s="2">
        <v>155</v>
      </c>
      <c r="AV136" s="2">
        <v>388</v>
      </c>
      <c r="AW136" s="2">
        <v>36</v>
      </c>
      <c r="AX136" s="2">
        <v>9</v>
      </c>
      <c r="AY136" s="2">
        <v>151</v>
      </c>
      <c r="AZ136" s="2">
        <v>86</v>
      </c>
      <c r="BA136" s="2">
        <v>1134</v>
      </c>
    </row>
    <row r="137" spans="1:53" x14ac:dyDescent="0.2">
      <c r="M137" s="2"/>
      <c r="N137" s="3"/>
      <c r="O137" s="2"/>
      <c r="P137" s="3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3"/>
      <c r="AB137" s="2"/>
      <c r="AC137" s="3"/>
      <c r="AD137" s="2"/>
      <c r="AE137" s="2"/>
      <c r="AF137" s="2"/>
      <c r="AG137" s="2"/>
      <c r="AH137" s="2"/>
      <c r="AI137" s="2"/>
      <c r="AJ137" s="2"/>
      <c r="AK137" s="2"/>
      <c r="AL137" s="2"/>
      <c r="AM137" s="2"/>
      <c r="AN137" s="2"/>
      <c r="AO137" s="2"/>
      <c r="AP137" s="2"/>
      <c r="AQ137" s="2"/>
      <c r="AR137" s="2"/>
      <c r="AS137" s="2"/>
      <c r="AT137" s="2"/>
      <c r="AU137" s="2">
        <v>326</v>
      </c>
      <c r="AV137" s="2">
        <v>222</v>
      </c>
      <c r="AW137" s="2">
        <v>44</v>
      </c>
      <c r="AX137" s="2">
        <v>32</v>
      </c>
      <c r="AY137" s="2">
        <v>121</v>
      </c>
      <c r="AZ137" s="2">
        <v>140</v>
      </c>
      <c r="BA137" s="2">
        <v>717</v>
      </c>
    </row>
    <row r="138" spans="1:53" x14ac:dyDescent="0.2">
      <c r="M138" s="2"/>
      <c r="N138" s="3"/>
      <c r="O138" s="2"/>
      <c r="P138" s="3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3"/>
      <c r="AB138" s="2"/>
      <c r="AC138" s="3"/>
      <c r="AD138" s="2"/>
      <c r="AE138" s="2"/>
      <c r="AF138" s="2"/>
      <c r="AG138" s="2"/>
      <c r="AH138" s="2"/>
      <c r="AI138" s="2"/>
      <c r="AJ138" s="2"/>
      <c r="AK138" s="2"/>
      <c r="AL138" s="2"/>
      <c r="AM138" s="2"/>
      <c r="AN138" s="2"/>
      <c r="AO138" s="2"/>
      <c r="AP138" s="2"/>
      <c r="AQ138" s="2"/>
      <c r="AR138" s="2"/>
      <c r="AS138" s="2"/>
      <c r="AT138" s="2"/>
      <c r="AU138" s="2">
        <v>412</v>
      </c>
      <c r="AV138" s="2">
        <v>133</v>
      </c>
      <c r="AW138" s="2">
        <v>114</v>
      </c>
      <c r="AX138" s="2">
        <v>50</v>
      </c>
      <c r="AY138" s="2">
        <v>80</v>
      </c>
      <c r="AZ138" s="2">
        <v>127</v>
      </c>
      <c r="BA138" s="2">
        <v>844</v>
      </c>
    </row>
    <row r="139" spans="1:53" x14ac:dyDescent="0.2">
      <c r="M139" s="2"/>
      <c r="N139" s="3"/>
      <c r="O139" s="2"/>
      <c r="P139" s="3"/>
      <c r="Q139" s="2"/>
      <c r="R139" s="2"/>
      <c r="Z139" s="2"/>
      <c r="AA139" s="3"/>
      <c r="AB139" s="2"/>
      <c r="AC139" s="3"/>
      <c r="AD139" s="2"/>
      <c r="AE139" s="2"/>
      <c r="AF139" s="2"/>
      <c r="AG139" s="2"/>
      <c r="AH139" s="2"/>
      <c r="AI139" s="2"/>
      <c r="AJ139" s="2"/>
      <c r="AK139" s="2"/>
      <c r="AL139" s="2"/>
      <c r="AM139" s="2"/>
      <c r="AN139" s="2"/>
      <c r="AO139" s="2"/>
      <c r="AP139" s="2"/>
      <c r="AQ139" s="2"/>
      <c r="AR139" s="2"/>
      <c r="AS139" s="2"/>
      <c r="AT139" s="2"/>
      <c r="AU139" s="2">
        <v>229</v>
      </c>
      <c r="AV139" s="2">
        <v>104</v>
      </c>
      <c r="AW139" s="2">
        <v>65</v>
      </c>
      <c r="AX139" s="2">
        <v>61</v>
      </c>
      <c r="AY139" s="2">
        <v>76</v>
      </c>
      <c r="AZ139" s="2">
        <v>107</v>
      </c>
      <c r="BA139" s="2">
        <v>618</v>
      </c>
    </row>
    <row r="140" spans="1:53" x14ac:dyDescent="0.2">
      <c r="Z140" s="2"/>
      <c r="AA140" s="3"/>
      <c r="AB140" s="2"/>
      <c r="AC140" s="3"/>
      <c r="AD140" s="2"/>
      <c r="AE140" s="2"/>
      <c r="AF140" s="2"/>
      <c r="AG140" s="2"/>
      <c r="AH140" s="2"/>
      <c r="AI140" s="2"/>
      <c r="AJ140" s="2"/>
      <c r="AK140" s="2"/>
      <c r="AL140" s="2"/>
      <c r="AM140" s="2"/>
      <c r="AN140" s="2"/>
      <c r="AO140" s="2"/>
      <c r="AP140" s="2"/>
      <c r="AQ140" s="2"/>
      <c r="AR140" s="2"/>
      <c r="AS140" s="2"/>
      <c r="AT140" s="2"/>
      <c r="AU140" s="2">
        <v>202</v>
      </c>
      <c r="AV140" s="2">
        <v>293</v>
      </c>
      <c r="AW140" s="2">
        <v>70</v>
      </c>
      <c r="AX140" s="2">
        <v>17</v>
      </c>
      <c r="AY140" s="2">
        <v>139</v>
      </c>
      <c r="AZ140" s="2">
        <v>128</v>
      </c>
      <c r="BA140" s="2">
        <v>838</v>
      </c>
    </row>
    <row r="141" spans="1:53" x14ac:dyDescent="0.2">
      <c r="Z141" s="2"/>
      <c r="AA141" s="3"/>
      <c r="AB141" s="2"/>
      <c r="AC141" s="3"/>
      <c r="AD141" s="2"/>
      <c r="AE141" s="2"/>
      <c r="AF141" s="2"/>
      <c r="AG141" s="2"/>
      <c r="AH141" s="2"/>
      <c r="AI141" s="2"/>
      <c r="AJ141" s="2"/>
      <c r="AK141" s="2"/>
      <c r="AL141" s="2"/>
      <c r="AM141" s="2"/>
      <c r="AN141" s="2"/>
      <c r="AO141" s="2"/>
      <c r="AP141" s="2"/>
      <c r="AQ141" s="2"/>
      <c r="AR141" s="2"/>
      <c r="AS141" s="2"/>
      <c r="AT141" s="2"/>
      <c r="AU141" s="2">
        <v>169</v>
      </c>
      <c r="AV141" s="2">
        <v>149</v>
      </c>
      <c r="AW141" s="2">
        <v>68</v>
      </c>
      <c r="AX141" s="2">
        <v>9</v>
      </c>
      <c r="AY141" s="2">
        <v>63</v>
      </c>
      <c r="AZ141" s="2">
        <v>114</v>
      </c>
      <c r="BA141" s="2">
        <v>826</v>
      </c>
    </row>
    <row r="142" spans="1:53" x14ac:dyDescent="0.2">
      <c r="Z142" s="2"/>
      <c r="AA142" s="3"/>
      <c r="AB142" s="2"/>
      <c r="AC142" s="3"/>
      <c r="AD142" s="2"/>
      <c r="AE142" s="2"/>
      <c r="AF142" s="2"/>
      <c r="AG142" s="2"/>
      <c r="AH142" s="2"/>
      <c r="AI142" s="2"/>
      <c r="AJ142" s="2"/>
      <c r="AK142" s="2"/>
      <c r="AL142" s="2"/>
      <c r="AM142" s="2"/>
      <c r="AN142" s="2"/>
      <c r="AO142" s="2"/>
      <c r="AP142" s="2"/>
      <c r="AQ142" s="2"/>
      <c r="AR142" s="2"/>
      <c r="AS142" s="2"/>
      <c r="AT142" s="2"/>
      <c r="AU142" s="2">
        <v>363</v>
      </c>
      <c r="AV142" s="2">
        <v>90</v>
      </c>
      <c r="AW142" s="2">
        <v>29</v>
      </c>
      <c r="AX142" s="2">
        <v>31</v>
      </c>
      <c r="AY142" s="2">
        <v>75</v>
      </c>
      <c r="AZ142" s="2">
        <v>117</v>
      </c>
      <c r="BA142" s="2">
        <v>483</v>
      </c>
    </row>
    <row r="143" spans="1:53" x14ac:dyDescent="0.2">
      <c r="Z143" s="2"/>
      <c r="AA143" s="3"/>
      <c r="AB143" s="2"/>
      <c r="AC143" s="3"/>
      <c r="AD143" s="2"/>
      <c r="AE143" s="2"/>
      <c r="AF143" s="2"/>
      <c r="AG143" s="2"/>
      <c r="AH143" s="2"/>
      <c r="AI143" s="2"/>
      <c r="AJ143" s="2"/>
      <c r="AK143" s="2"/>
      <c r="AL143" s="2"/>
      <c r="AM143" s="2"/>
      <c r="AN143" s="2"/>
      <c r="AO143" s="2"/>
      <c r="AP143" s="2"/>
      <c r="AQ143" s="2"/>
      <c r="AR143" s="2"/>
      <c r="AS143" s="2"/>
      <c r="AT143" s="2"/>
      <c r="AU143" s="2">
        <v>258</v>
      </c>
      <c r="AV143" s="2">
        <v>60</v>
      </c>
      <c r="AW143" s="2">
        <v>13</v>
      </c>
      <c r="AX143" s="2">
        <v>25</v>
      </c>
      <c r="AY143" s="2">
        <v>63</v>
      </c>
      <c r="AZ143" s="2">
        <v>146</v>
      </c>
      <c r="BA143" s="2">
        <v>240</v>
      </c>
    </row>
    <row r="144" spans="1:53" x14ac:dyDescent="0.2">
      <c r="Z144" s="2"/>
      <c r="AA144" s="3"/>
      <c r="AB144" s="2"/>
      <c r="AC144" s="3"/>
      <c r="AD144" s="2"/>
      <c r="AE144" s="2"/>
      <c r="AF144" s="2"/>
      <c r="AG144" s="2"/>
      <c r="AH144" s="2"/>
      <c r="AI144" s="2"/>
      <c r="AJ144" s="2"/>
      <c r="AK144" s="2"/>
      <c r="AL144" s="2"/>
      <c r="AM144" s="2"/>
      <c r="AN144" s="2"/>
      <c r="AO144" s="2"/>
      <c r="AP144" s="2"/>
      <c r="AQ144" s="2"/>
      <c r="AR144" s="2"/>
      <c r="AS144" s="2"/>
      <c r="AT144" s="2"/>
      <c r="AU144" s="2">
        <v>107</v>
      </c>
      <c r="AV144" s="2">
        <v>114</v>
      </c>
      <c r="AW144" s="2">
        <v>35</v>
      </c>
      <c r="AX144" s="2">
        <v>14</v>
      </c>
      <c r="AY144" s="2">
        <v>43</v>
      </c>
      <c r="AZ144" s="2">
        <v>84</v>
      </c>
      <c r="BA144" s="2">
        <v>343</v>
      </c>
    </row>
    <row r="145" spans="26:53" x14ac:dyDescent="0.2">
      <c r="Z145" s="2"/>
      <c r="AA145" s="3"/>
      <c r="AB145" s="2"/>
      <c r="AC145" s="3"/>
      <c r="AD145" s="2"/>
      <c r="AE145" s="2"/>
      <c r="AF145" s="2"/>
      <c r="AG145" s="2"/>
      <c r="AH145" s="2"/>
      <c r="AI145" s="2"/>
      <c r="AJ145" s="2"/>
      <c r="AK145" s="2"/>
      <c r="AL145" s="2"/>
      <c r="AM145" s="2"/>
      <c r="AN145" s="2"/>
      <c r="AO145" s="2"/>
      <c r="AP145" s="2"/>
      <c r="AQ145" s="2"/>
      <c r="AR145" s="2"/>
      <c r="AS145" s="2"/>
      <c r="AT145" s="2"/>
      <c r="AU145" s="2">
        <v>130</v>
      </c>
      <c r="AV145" s="2">
        <v>31</v>
      </c>
      <c r="AW145" s="2">
        <v>15</v>
      </c>
      <c r="AX145" s="2">
        <v>11</v>
      </c>
      <c r="AY145" s="2">
        <v>16</v>
      </c>
      <c r="AZ145" s="2">
        <v>49</v>
      </c>
      <c r="BA145" s="2">
        <v>197</v>
      </c>
    </row>
    <row r="146" spans="26:53" x14ac:dyDescent="0.2">
      <c r="Z146" s="2"/>
      <c r="AA146" s="3"/>
      <c r="AB146" s="2"/>
      <c r="AC146" s="3"/>
      <c r="AD146" s="2"/>
      <c r="AE146" s="2"/>
      <c r="AF146" s="2"/>
      <c r="AG146" s="2"/>
      <c r="AH146" s="2"/>
      <c r="AI146" s="2"/>
      <c r="AJ146" s="2"/>
      <c r="AK146" s="2"/>
      <c r="AL146" s="2"/>
      <c r="AM146" s="2"/>
      <c r="AN146" s="2"/>
      <c r="AO146" s="2"/>
      <c r="AP146" s="2"/>
      <c r="AQ146" s="2"/>
      <c r="AR146" s="2"/>
      <c r="AS146" s="2"/>
      <c r="AT146" s="2"/>
      <c r="AU146" s="2">
        <v>145</v>
      </c>
      <c r="AV146" s="2">
        <v>34</v>
      </c>
      <c r="AW146" s="2">
        <v>2</v>
      </c>
      <c r="AX146" s="2">
        <v>5</v>
      </c>
      <c r="AY146" s="2">
        <v>36</v>
      </c>
      <c r="AZ146" s="2">
        <v>77</v>
      </c>
      <c r="BA146" s="2">
        <v>161</v>
      </c>
    </row>
    <row r="147" spans="26:53" x14ac:dyDescent="0.2">
      <c r="Z147" s="2"/>
      <c r="AA147" s="3"/>
      <c r="AB147" s="2"/>
      <c r="AC147" s="3"/>
      <c r="AD147" s="2"/>
      <c r="AE147" s="2"/>
      <c r="AF147" s="2"/>
      <c r="AG147" s="2"/>
      <c r="AH147" s="2"/>
      <c r="AI147" s="2"/>
      <c r="AJ147" s="2"/>
      <c r="AK147" s="2"/>
      <c r="AL147" s="2"/>
      <c r="AM147" s="2"/>
      <c r="AN147" s="2"/>
      <c r="AO147" s="2"/>
      <c r="AP147" s="2"/>
      <c r="AQ147" s="2"/>
      <c r="AR147" s="2"/>
      <c r="AS147" s="2"/>
      <c r="AT147" s="2"/>
      <c r="AU147" s="2">
        <v>45</v>
      </c>
      <c r="AV147" s="2">
        <v>32</v>
      </c>
      <c r="AW147" s="2">
        <v>15</v>
      </c>
      <c r="AX147" s="2">
        <v>3</v>
      </c>
      <c r="AY147" s="2">
        <v>21</v>
      </c>
      <c r="AZ147" s="2">
        <v>25</v>
      </c>
      <c r="BA147" s="2">
        <v>112</v>
      </c>
    </row>
    <row r="148" spans="26:53" x14ac:dyDescent="0.2">
      <c r="Z148" s="2"/>
      <c r="AA148" s="3"/>
      <c r="AB148" s="2"/>
      <c r="AC148" s="3"/>
      <c r="AD148" s="2"/>
      <c r="AE148" s="2"/>
      <c r="AF148" s="2"/>
      <c r="AG148" s="2"/>
      <c r="AH148" s="2"/>
      <c r="AI148" s="2"/>
      <c r="AJ148" s="2"/>
      <c r="AK148" s="2"/>
      <c r="AL148" s="2"/>
      <c r="AM148" s="2"/>
      <c r="AN148" s="2"/>
      <c r="AO148" s="2"/>
      <c r="AP148" s="2"/>
      <c r="AQ148" s="2"/>
      <c r="AR148" s="2"/>
      <c r="AS148" s="2"/>
      <c r="AT148" s="2"/>
      <c r="AU148" s="2">
        <v>20</v>
      </c>
      <c r="AV148" s="2">
        <v>6</v>
      </c>
      <c r="AW148" s="2">
        <v>4</v>
      </c>
      <c r="AX148" s="2">
        <v>4</v>
      </c>
      <c r="AY148" s="2">
        <v>5</v>
      </c>
      <c r="AZ148" s="2">
        <v>14</v>
      </c>
      <c r="BA148" s="2">
        <v>58</v>
      </c>
    </row>
    <row r="149" spans="26:53" x14ac:dyDescent="0.2">
      <c r="Z149" s="2"/>
      <c r="AA149" s="3"/>
      <c r="AB149" s="2"/>
      <c r="AC149" s="3"/>
      <c r="AD149" s="2"/>
      <c r="AE149" s="2"/>
      <c r="AF149" s="2"/>
      <c r="AG149" s="2"/>
      <c r="AH149" s="2"/>
      <c r="AI149" s="2"/>
      <c r="AJ149" s="2"/>
      <c r="AK149" s="2"/>
      <c r="AL149" s="2"/>
      <c r="AM149" s="2"/>
      <c r="AN149" s="2"/>
      <c r="AO149" s="2"/>
      <c r="AP149" s="2"/>
      <c r="AQ149" s="2"/>
      <c r="AR149" s="2"/>
      <c r="AS149" s="2"/>
      <c r="AT149" s="2"/>
      <c r="AU149" s="2">
        <v>13</v>
      </c>
      <c r="AV149" s="2">
        <v>5</v>
      </c>
      <c r="AW149" s="2">
        <v>1</v>
      </c>
      <c r="AX149" s="2">
        <v>0</v>
      </c>
      <c r="AY149" s="2">
        <v>8</v>
      </c>
      <c r="AZ149" s="2">
        <v>12</v>
      </c>
      <c r="BA149" s="2">
        <v>23</v>
      </c>
    </row>
    <row r="150" spans="26:53" x14ac:dyDescent="0.2">
      <c r="Z150" s="2"/>
      <c r="AA150" s="3"/>
      <c r="AB150" s="2"/>
      <c r="AC150" s="3"/>
      <c r="AD150" s="2"/>
      <c r="AE150" s="2"/>
      <c r="AF150" s="2"/>
      <c r="AG150" s="2"/>
      <c r="AH150" s="2"/>
      <c r="AI150" s="2"/>
      <c r="AJ150" s="2"/>
      <c r="AK150" s="2"/>
      <c r="AL150" s="2"/>
      <c r="AM150" s="2"/>
      <c r="AN150" s="2"/>
      <c r="AO150" s="2"/>
      <c r="AP150" s="2"/>
      <c r="AQ150" s="2"/>
      <c r="AR150" s="2"/>
      <c r="AS150" s="2"/>
      <c r="AT150" s="2"/>
      <c r="AU150" s="2">
        <v>12</v>
      </c>
      <c r="AV150" s="2">
        <v>3</v>
      </c>
      <c r="AW150" s="2">
        <v>0</v>
      </c>
      <c r="AX150" s="2">
        <v>1</v>
      </c>
      <c r="AY150" s="2">
        <v>1</v>
      </c>
      <c r="AZ150" s="2">
        <v>3</v>
      </c>
      <c r="BA150" s="2">
        <v>6</v>
      </c>
    </row>
    <row r="151" spans="26:53" x14ac:dyDescent="0.2">
      <c r="Z151" s="2"/>
      <c r="AA151" s="3"/>
      <c r="AB151" s="2"/>
      <c r="AC151" s="3"/>
      <c r="AD151" s="2"/>
      <c r="AE151" s="2"/>
      <c r="AF151" s="2"/>
      <c r="AG151" s="2"/>
      <c r="AH151" s="2"/>
      <c r="AI151" s="2"/>
      <c r="AJ151" s="2"/>
      <c r="AK151" s="2"/>
      <c r="AL151" s="2"/>
      <c r="AM151" s="2"/>
      <c r="AN151" s="2"/>
      <c r="AO151" s="2"/>
      <c r="AP151" s="2"/>
      <c r="AQ151" s="2"/>
      <c r="AR151" s="2"/>
      <c r="AS151" s="2"/>
      <c r="AT151" s="2"/>
      <c r="AU151" s="2">
        <v>6</v>
      </c>
      <c r="AV151" s="2">
        <v>1</v>
      </c>
      <c r="AW151" s="2">
        <v>0</v>
      </c>
      <c r="AX151" s="2">
        <v>0</v>
      </c>
      <c r="AY151" s="2">
        <v>0</v>
      </c>
      <c r="AZ151" s="2">
        <v>2</v>
      </c>
      <c r="BA151" s="2">
        <v>7</v>
      </c>
    </row>
    <row r="152" spans="26:53" x14ac:dyDescent="0.2">
      <c r="Z152" s="2"/>
      <c r="AA152" s="3"/>
      <c r="AB152" s="2"/>
      <c r="AC152" s="3"/>
      <c r="AD152" s="2"/>
      <c r="AE152" s="2"/>
      <c r="AF152" s="2"/>
      <c r="AG152" s="2"/>
      <c r="AH152" s="2"/>
      <c r="AI152" s="2"/>
      <c r="AJ152" s="2"/>
      <c r="AK152" s="2"/>
      <c r="AL152" s="2"/>
      <c r="AM152" s="2"/>
      <c r="AN152" s="2"/>
      <c r="AO152" s="2"/>
      <c r="AP152" s="2"/>
      <c r="AQ152" s="2"/>
      <c r="AR152" s="2"/>
      <c r="AS152" s="2"/>
      <c r="AT152" s="2"/>
      <c r="AU152" s="2">
        <v>9</v>
      </c>
    </row>
  </sheetData>
  <hyperlinks>
    <hyperlink ref="A9" r:id="rId1" display="https://www.basketball-reference.com/players/s/splitti01.html?__hstc=205977932.e43ef120967a79f4fcd803680af3a3d3.1724955582504.1724955582504.1724955582504.1&amp;__hssc=205977932.17.1724955582504&amp;__hsfp=4274120786" xr:uid="{13E67A96-6A82-5045-BE8E-5C0E0B87B109}"/>
    <hyperlink ref="A10" r:id="rId2" display="https://www.basketball-reference.com/players/g/greenda02.html?__hstc=205977932.e43ef120967a79f4fcd803680af3a3d3.1724955582504.1724955582504.1724955582504.1&amp;__hssc=205977932.17.1724955582504&amp;__hsfp=4274120786" xr:uid="{4A15EF75-B46D-684E-8F03-B96ACB0FE904}"/>
    <hyperlink ref="A11" r:id="rId3" display="https://www.basketball-reference.com/players/j/josepco01.html?__hstc=205977932.e43ef120967a79f4fcd803680af3a3d3.1724955582504.1724955582504.1724955582504.1&amp;__hssc=205977932.17.1724955582504&amp;__hsfp=4274120786" xr:uid="{AB6AF050-8662-8544-A37A-7EE936AE139B}"/>
    <hyperlink ref="A12" r:id="rId4" display="https://www.basketball-reference.com/players/p/pendeje02.html?__hstc=205977932.e43ef120967a79f4fcd803680af3a3d3.1724955582504.1724955582504.1724955582504.1&amp;__hssc=205977932.17.1724955582504&amp;__hsfp=4274120786" xr:uid="{765BF9BD-6F7F-D74D-B0F8-912142E80F7D}"/>
    <hyperlink ref="A13" r:id="rId5" display="https://www.basketball-reference.com/players/b/bonnema01.html?__hstc=205977932.e43ef120967a79f4fcd803680af3a3d3.1724955582504.1724955582504.1724955582504.1&amp;__hssc=205977932.17.1724955582504&amp;__hsfp=4274120786" xr:uid="{6D150D0D-8CC2-D646-8500-FB4F1F20009C}"/>
    <hyperlink ref="A14" r:id="rId6" display="https://www.basketball-reference.com/players/d/decolna01.html?__hstc=205977932.e43ef120967a79f4fcd803680af3a3d3.1724955582504.1724955582504.1724955582504.1&amp;__hssc=205977932.17.1724955582504&amp;__hsfp=4274120786" xr:uid="{59E6B445-AC87-C647-B661-932DFBE8B248}"/>
    <hyperlink ref="A15" r:id="rId7" display="https://www.basketball-reference.com/players/b/baynear01.html?__hstc=205977932.e43ef120967a79f4fcd803680af3a3d3.1724955582504.1724955582504.1724955582504.1&amp;__hssc=205977932.17.1724955582504&amp;__hsfp=4274120786" xr:uid="{34E58A0F-797F-B84E-9682-5F8C3D523BFA}"/>
    <hyperlink ref="A16" r:id="rId8" display="https://www.basketball-reference.com/players/d/dayeau01.html?__hstc=205977932.e43ef120967a79f4fcd803680af3a3d3.1724955582504.1724955582504.1724955582504.1&amp;__hssc=205977932.17.1724955582504&amp;__hsfp=4274120786" xr:uid="{514BA948-FEF7-084C-81F4-DC177F7417E0}"/>
    <hyperlink ref="A25" r:id="rId9" display="https://www.basketball-reference.com/players/d/duncati01.html" xr:uid="{6FB53906-BF6D-0B41-A7F2-7870DBB7FCA9}"/>
    <hyperlink ref="A26" r:id="rId10" display="https://www.basketball-reference.com/players/d/duncati01.html" xr:uid="{8EF2DB56-2621-7741-A22E-CAF6044A8354}"/>
    <hyperlink ref="A29" r:id="rId11" display="https://www.basketball-reference.com/players/b/belinma01.html" xr:uid="{1317AF16-9587-8E4C-9D72-361927511717}"/>
    <hyperlink ref="A30" r:id="rId12" display="https://www.basketball-reference.com/players/b/belinma01.html" xr:uid="{3527A17E-EBC2-F94C-AA3D-9F4CDD41C8B1}"/>
    <hyperlink ref="A33" r:id="rId13" display="https://www.basketball-reference.com/players/p/parketo01.html" xr:uid="{3F06F7FD-0049-9A4F-A5CA-0FD1A03445B8}"/>
    <hyperlink ref="A34" r:id="rId14" display="https://www.basketball-reference.com/players/p/parketo01.html" xr:uid="{329ADAF9-8BAB-3149-93B6-01FB8B7E2535}"/>
    <hyperlink ref="A37" r:id="rId15" display="https://www.basketball-reference.com/players/d/diawbo01.html" xr:uid="{854A10C2-C2D1-DD47-A0C4-09A20B401C7E}"/>
    <hyperlink ref="A38" r:id="rId16" display="https://www.basketball-reference.com/players/d/diawbo01.html" xr:uid="{1C73D75D-3665-2C41-A2E7-B4C875005B15}"/>
    <hyperlink ref="A41" r:id="rId17" display="https://www.basketball-reference.com/players/l/leonaka01.html" xr:uid="{CA6DECC2-3042-4242-BA2E-E3CEB6C02703}"/>
    <hyperlink ref="A42" r:id="rId18" display="https://www.basketball-reference.com/players/l/leonaka01.html" xr:uid="{A81CD646-A32B-BA43-A667-BEA72BA0741C}"/>
    <hyperlink ref="A45" r:id="rId19" display="https://www.basketball-reference.com/players/g/greenda02.html" xr:uid="{19600392-E7F4-E04B-8EDA-EBB4655077AE}"/>
    <hyperlink ref="A46" r:id="rId20" display="https://www.basketball-reference.com/players/g/greenda02.html" xr:uid="{CE277E81-6C62-8E41-9E8D-DA346D3DF335}"/>
    <hyperlink ref="A49" r:id="rId21" display="https://www.basketball-reference.com/players/g/ginobma01.html" xr:uid="{BCE26467-3F53-F84C-9F39-CAF0EC2AC67E}"/>
    <hyperlink ref="A50" r:id="rId22" display="https://www.basketball-reference.com/players/g/ginobma01.html" xr:uid="{0DF77842-CB95-A24A-AC4D-977C091BB255}"/>
    <hyperlink ref="A53" r:id="rId23" display="https://www.basketball-reference.com/players/m/millspa02.html" xr:uid="{C1A59575-CA34-E34A-B8C1-999B20D5F07D}"/>
    <hyperlink ref="A54" r:id="rId24" display="https://www.basketball-reference.com/players/m/millspa02.html" xr:uid="{D13D0405-6205-E14A-B7F4-7AF25E38186E}"/>
    <hyperlink ref="A57" r:id="rId25" display="https://www.basketball-reference.com/players/s/splitti01.html" xr:uid="{FE588593-EBC8-054D-8404-18D738F97EF7}"/>
    <hyperlink ref="A58" r:id="rId26" display="https://www.basketball-reference.com/players/s/splitti01.html" xr:uid="{66E4D53D-C78E-EF49-B6CD-83B6F469ED5F}"/>
    <hyperlink ref="A61" r:id="rId27" display="https://www.basketball-reference.com/players/p/pendeje02.html" xr:uid="{0497BB3E-328C-134D-887C-A0F1CEF0852D}"/>
    <hyperlink ref="A62" r:id="rId28" display="https://www.basketball-reference.com/players/p/pendeje02.html" xr:uid="{BCEC50EE-9EC1-F040-8FD3-EE17C33B17B6}"/>
    <hyperlink ref="A65" r:id="rId29" display="https://www.basketball-reference.com/players/j/josepco01.html" xr:uid="{98B5CBA9-2A99-1D40-AC1B-CC143A312AA6}"/>
    <hyperlink ref="A66" r:id="rId30" display="https://www.basketball-reference.com/players/j/josepco01.html" xr:uid="{6436E66A-F43A-A449-B740-02CB60E1148E}"/>
    <hyperlink ref="A69" r:id="rId31" display="https://www.basketball-reference.com/players/b/bonnema01.html" xr:uid="{54BC7699-6885-F741-B1DD-55B809A41CE4}"/>
    <hyperlink ref="A70" r:id="rId32" display="https://www.basketball-reference.com/players/b/bonnema01.html" xr:uid="{7DE8D052-1D3E-1641-B54E-1371FD7F1EDE}"/>
    <hyperlink ref="A73" r:id="rId33" display="https://www.basketball-reference.com/players/b/baynear01.html" xr:uid="{6E3E05C7-7407-544F-BD8B-26B52D1E7854}"/>
    <hyperlink ref="A74" r:id="rId34" display="https://www.basketball-reference.com/players/b/baynear01.html" xr:uid="{A6D1CAC3-6DE3-4C44-BB47-142D03C7A707}"/>
    <hyperlink ref="A77" r:id="rId35" display="https://www.basketball-reference.com/players/d/decolna01.html" xr:uid="{670D21B2-9BE3-A644-9D8F-220E7536BAFA}"/>
    <hyperlink ref="A78" r:id="rId36" display="https://www.basketball-reference.com/players/d/decolna01.html" xr:uid="{CF711541-C247-B842-9F68-24A98ECB73CE}"/>
    <hyperlink ref="A81" r:id="rId37" display="https://www.basketball-reference.com/players/d/dayeau01.html" xr:uid="{0A620320-F8D0-7247-9AA5-7CB804129230}"/>
    <hyperlink ref="A82" r:id="rId38" display="https://www.basketball-reference.com/players/d/dayeau01.html" xr:uid="{7365585E-24B0-EC47-A06F-D5175C8659B3}"/>
    <hyperlink ref="A92" r:id="rId39" display="https://www.basketball-reference.com/players/d/duncati01.html" xr:uid="{709C38C4-0EEF-BF47-9311-B56DE0B64EE7}"/>
    <hyperlink ref="A93" r:id="rId40" display="https://www.basketball-reference.com/players/b/belinma01.html" xr:uid="{D795B7EB-A027-A04C-A92B-0B0459276525}"/>
    <hyperlink ref="A94" r:id="rId41" display="https://www.basketball-reference.com/players/p/parketo01.html" xr:uid="{FA1EF1B8-849A-CF4E-9C0C-3876B1640E27}"/>
    <hyperlink ref="A95" r:id="rId42" display="https://www.basketball-reference.com/players/d/diawbo01.html" xr:uid="{1477D028-0D6E-6F41-B5C2-46527C0E1F73}"/>
    <hyperlink ref="A96" r:id="rId43" display="https://www.basketball-reference.com/players/l/leonaka01.html" xr:uid="{A596C9F0-EB9B-2340-89F6-D6E108EF1453}"/>
    <hyperlink ref="A97" r:id="rId44" display="https://www.basketball-reference.com/players/g/greenda02.html" xr:uid="{BE4782A8-9B38-1C47-8475-56A12C4D4B8D}"/>
    <hyperlink ref="A113" r:id="rId45" display="https://www.basketball-reference.com/players/g/greenda02.html" xr:uid="{F935633B-E586-4841-8ADC-55BE0252DEE6}"/>
    <hyperlink ref="A98" r:id="rId46" display="https://www.basketball-reference.com/players/g/ginobma01.html" xr:uid="{4FE77878-C3C2-7147-AAA1-850C046335ED}"/>
    <hyperlink ref="A117" r:id="rId47" display="https://www.basketball-reference.com/players/g/ginobma01.html" xr:uid="{145B0A2D-AE3F-B64E-9121-EC790BC020D1}"/>
    <hyperlink ref="A99" r:id="rId48" display="https://www.basketball-reference.com/players/m/millspa02.html" xr:uid="{8676C459-37E6-744F-B371-96D9827ECD91}"/>
    <hyperlink ref="A121" r:id="rId49" display="https://www.basketball-reference.com/players/m/millspa02.html" xr:uid="{91C7B135-156E-214A-AED0-C0DA59BAFCCF}"/>
    <hyperlink ref="A100" r:id="rId50" display="https://www.basketball-reference.com/players/s/splitti01.html" xr:uid="{31F264CE-E301-F043-AC9D-FA6E36036A6F}"/>
    <hyperlink ref="A125" r:id="rId51" display="https://www.basketball-reference.com/players/s/splitti01.html" xr:uid="{B6FDBC11-30CA-C947-AC7D-89A7EC057276}"/>
    <hyperlink ref="A101" r:id="rId52" display="https://www.basketball-reference.com/players/p/pendeje02.html" xr:uid="{4469C2C8-0EB2-4E49-BB47-0012F74EFD24}"/>
    <hyperlink ref="A129" r:id="rId53" display="https://www.basketball-reference.com/players/p/pendeje02.html" xr:uid="{0A66AA92-094D-AB40-BC12-21C28B528CC1}"/>
    <hyperlink ref="A102" r:id="rId54" display="https://www.basketball-reference.com/players/j/josepco01.html" xr:uid="{13C793EA-449A-A640-8947-44D8CAF788E7}"/>
    <hyperlink ref="A133" r:id="rId55" display="https://www.basketball-reference.com/players/j/josepco01.html" xr:uid="{3BEC9B45-D2FF-7F47-88B0-048F45E75735}"/>
    <hyperlink ref="A103" r:id="rId56" display="https://www.basketball-reference.com/players/b/bonnema01.html" xr:uid="{AE7E306B-7900-9546-8489-1CAD0789BCF8}"/>
    <hyperlink ref="A104" r:id="rId57" display="https://www.basketball-reference.com/players/b/baynear01.html" xr:uid="{3CC4A89C-F2EE-E040-BED5-2F2B0CE2FDBE}"/>
    <hyperlink ref="A105" r:id="rId58" display="https://www.basketball-reference.com/players/d/decolna01.html" xr:uid="{C85B4001-7B93-384F-B579-5DCB669FC44E}"/>
    <hyperlink ref="A109" r:id="rId59" display="https://www.basketball-reference.com/players/d/decolna01.html" xr:uid="{1209B06F-D282-154D-BE24-3A7619C337E3}"/>
    <hyperlink ref="A106" r:id="rId60" display="https://www.basketball-reference.com/players/d/dayeau01.html" xr:uid="{B77F43F8-8309-2247-BE9B-AD6BD318273A}"/>
  </hyperlinks>
  <pageMargins left="0.7" right="0.7" top="0.75" bottom="0.75" header="0.3" footer="0.3"/>
  <pageSetup orientation="portrait" horizontalDpi="0" verticalDpi="0"/>
  <drawing r:id="rId6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nohatekelsion@outlook.com</dc:creator>
  <cp:lastModifiedBy>nohatekelsion@outlook.com</cp:lastModifiedBy>
  <cp:lastPrinted>2024-08-30T20:46:07Z</cp:lastPrinted>
  <dcterms:created xsi:type="dcterms:W3CDTF">2024-08-29T19:00:04Z</dcterms:created>
  <dcterms:modified xsi:type="dcterms:W3CDTF">2024-09-05T15:49:58Z</dcterms:modified>
</cp:coreProperties>
</file>